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726"/>
  <workbookPr/>
  <mc:AlternateContent xmlns:mc="http://schemas.openxmlformats.org/markup-compatibility/2006">
    <mc:Choice Requires="x15">
      <x15ac:absPath xmlns:x15ac="http://schemas.microsoft.com/office/spreadsheetml/2010/11/ac" url="C:\Users\acaviglia\Desktop\COTIZADORES 2022\"/>
    </mc:Choice>
  </mc:AlternateContent>
  <xr:revisionPtr revIDLastSave="0" documentId="8_{259D3DBD-985D-490A-887C-B8EC0059852D}" xr6:coauthVersionLast="47" xr6:coauthVersionMax="47" xr10:uidLastSave="{00000000-0000-0000-0000-000000000000}"/>
  <bookViews>
    <workbookView showSheetTabs="0" xWindow="-120" yWindow="-120" windowWidth="20730" windowHeight="11160" tabRatio="883" firstSheet="13" activeTab="13" xr2:uid="{00000000-000D-0000-FFFF-FFFF00000000}"/>
  </bookViews>
  <sheets>
    <sheet name="seguir" sheetId="61" state="hidden" r:id="rId1"/>
    <sheet name="Actualizar Habilitacion" sheetId="1" state="hidden" r:id="rId2"/>
    <sheet name="Sellados por Provincias (2)" sheetId="63" state="hidden" r:id="rId3"/>
    <sheet name="Lista de Provincias" sheetId="64" state="hidden" r:id="rId4"/>
    <sheet name="12 - AP-Codigos de Riesgo" sheetId="23" state="hidden" r:id="rId5"/>
    <sheet name="12 - AP-Tasas" sheetId="24" state="hidden" r:id="rId6"/>
    <sheet name="12 - Tabla de Autorizaciones" sheetId="71" state="hidden" r:id="rId7"/>
    <sheet name="12 - AP-planes" sheetId="26" state="hidden" r:id="rId8"/>
    <sheet name="12 - AP-auxiliar" sheetId="27" state="hidden" r:id="rId9"/>
    <sheet name="12 - AP-pc y rf" sheetId="28" state="hidden" r:id="rId10"/>
    <sheet name="12 - 1 - que riesgos" sheetId="52" state="hidden" r:id="rId11"/>
    <sheet name="12 - 1 - buscar letras" sheetId="53" state="hidden" r:id="rId12"/>
    <sheet name="12 - 1 - AUXILIAR-MANTENIMIENTO" sheetId="54" state="hidden" r:id="rId13"/>
    <sheet name="12 - 1 - MENU INICIO" sheetId="55" r:id="rId14"/>
    <sheet name="12 - 1 - ALCANCES DE COBERTURA" sheetId="48" r:id="rId15"/>
    <sheet name="12 - 1 - INSTRUCTIVO DE USO" sheetId="50" r:id="rId16"/>
    <sheet name="12 - 1 - LISTADO DE ASEGURADOS" sheetId="57" r:id="rId17"/>
    <sheet name="12 - 1 - TRAMITE DE SINIESTRO" sheetId="49" r:id="rId18"/>
    <sheet name="12 - 1 - TALON PARA PAGAR" sheetId="51" r:id="rId19"/>
    <sheet name="12 - 1 - COTIZ - A TECNICA VIDA" sheetId="58" state="hidden" r:id="rId20"/>
    <sheet name="12 - 1 - Riesgos " sheetId="59" state="hidden" r:id="rId21"/>
    <sheet name="12 - 1 - seguir" sheetId="60" state="hidden" r:id="rId22"/>
    <sheet name="Datos para Planilla General" sheetId="72" state="hidden" r:id="rId23"/>
    <sheet name="Hoja1" sheetId="73" r:id="rId24"/>
  </sheets>
  <externalReferences>
    <externalReference r:id="rId25"/>
  </externalReferences>
  <definedNames>
    <definedName name="_xlnm._FilterDatabase" localSheetId="16" hidden="1">'12 - 1 - LISTADO DE ASEGURADOS'!$AA$1:$AD$544</definedName>
    <definedName name="_xlnm._FilterDatabase" localSheetId="8" hidden="1">'12 - AP-auxiliar'!$E$1:$F$307</definedName>
    <definedName name="_xlnm._FilterDatabase" localSheetId="2" hidden="1">'Sellados por Provincias (2)'!$J$1:$J$625</definedName>
    <definedName name="Alternativa">'12 - 1 - COTIZ - A TECNICA VIDA'!$I$11:$I$12</definedName>
    <definedName name="_xlnm.Print_Area" localSheetId="14">'12 - 1 - ALCANCES DE COBERTURA'!$A$2:$K$35</definedName>
    <definedName name="_xlnm.Print_Area" localSheetId="19">'12 - 1 - COTIZ - A TECNICA VIDA'!$A$1:$F$44</definedName>
    <definedName name="_xlnm.Print_Area" localSheetId="15">'12 - 1 - INSTRUCTIVO DE USO'!$A$2:$K$33</definedName>
    <definedName name="_xlnm.Print_Area" localSheetId="16">'12 - 1 - LISTADO DE ASEGURADOS'!$A$1:$J$544</definedName>
    <definedName name="_xlnm.Print_Area" localSheetId="20">'12 - 1 - Riesgos '!$A$3:$A$43</definedName>
    <definedName name="_xlnm.Print_Area" localSheetId="18">'12 - 1 - TALON PARA PAGAR'!$A$3:$I$72</definedName>
    <definedName name="_xlnm.Print_Area" localSheetId="17">'12 - 1 - TRAMITE DE SINIESTRO'!$A$2:$L$46</definedName>
    <definedName name="Areaplan" localSheetId="8">'12 - AP-planes'!$B$2:$B$7</definedName>
    <definedName name="Areaplan" localSheetId="4">'12 - AP-planes'!$B$2:$B$7</definedName>
    <definedName name="Areaplan" localSheetId="9">'12 - AP-planes'!$B$2:$B$7</definedName>
    <definedName name="Areaplan" localSheetId="7">'12 - AP-planes'!$B$2:$B$7</definedName>
    <definedName name="Areaplan" localSheetId="5">'12 - AP-planes'!$B$2:$B$7</definedName>
    <definedName name="Areaprovvalida" localSheetId="4">#REF!</definedName>
    <definedName name="Areaprovvalida" localSheetId="9">#REF!</definedName>
    <definedName name="Areaprovvalida" localSheetId="7">#REF!</definedName>
    <definedName name="Areaprovvalida" localSheetId="5">#REF!</definedName>
    <definedName name="Areatdv">'[1]Vehiculos Disponibles'!$A$2:$A$46</definedName>
    <definedName name="Areavalida" localSheetId="8">#REF!</definedName>
    <definedName name="Areavalida" localSheetId="4">#REF!</definedName>
    <definedName name="Areavalida" localSheetId="9">#REF!</definedName>
    <definedName name="Areavalida" localSheetId="7">#REF!</definedName>
    <definedName name="Areavalida" localSheetId="5">#REF!</definedName>
    <definedName name="AreaZonas123">'[1]Zonas Disponibles'!$A$2:$A$6</definedName>
    <definedName name="AreaZonas124">'[1]Zonas Disponibles'!$A$2:$A$6</definedName>
    <definedName name="BuscoUsuario">Usuarios[Usuario]</definedName>
    <definedName name="Cobertura">'12 - 1 - COTIZ - A TECNICA VIDA'!$I$13:$I$14</definedName>
    <definedName name="Deportes">'12 - 1 - Riesgos '!$A$3:$A$43</definedName>
    <definedName name="Facturacion">#REF!</definedName>
    <definedName name="ListadeProvincias">'Lista de Provincias'!$A$2:$A$25</definedName>
    <definedName name="Póliza">#REF!</definedName>
    <definedName name="PorcentajedeTabla">#REF!</definedName>
    <definedName name="PrivadoOficial">'Lista de Provincias'!$E$2:$E$3</definedName>
    <definedName name="provincia">#REF!</definedName>
    <definedName name="_xlnm.Print_Titles" localSheetId="16">'12 - 1 - LISTADO DE ASEGURADOS'!$33:$35</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N36" i="57" l="1"/>
  <c r="M36" i="57"/>
  <c r="O36" i="57"/>
  <c r="A40" i="57"/>
  <c r="A41" i="57"/>
  <c r="A42" i="57"/>
  <c r="A43" i="57"/>
  <c r="A44" i="57"/>
  <c r="A45" i="57"/>
  <c r="A46" i="57"/>
  <c r="A47" i="57"/>
  <c r="A48" i="57"/>
  <c r="A49" i="57"/>
  <c r="A50" i="57"/>
  <c r="A51" i="57"/>
  <c r="A52" i="57"/>
  <c r="A53" i="57"/>
  <c r="A54" i="57"/>
  <c r="A55" i="57"/>
  <c r="A56" i="57"/>
  <c r="A57" i="57"/>
  <c r="A58" i="57"/>
  <c r="A59" i="57"/>
  <c r="A60" i="57"/>
  <c r="A61" i="57"/>
  <c r="A62" i="57"/>
  <c r="A63" i="57"/>
  <c r="A64" i="57"/>
  <c r="A65" i="57"/>
  <c r="A66" i="57"/>
  <c r="A67" i="57"/>
  <c r="A68" i="57"/>
  <c r="A69" i="57"/>
  <c r="A70" i="57"/>
  <c r="A71" i="57"/>
  <c r="A72" i="57"/>
  <c r="A73" i="57"/>
  <c r="A74" i="57"/>
  <c r="A75" i="57"/>
  <c r="A76" i="57"/>
  <c r="A77" i="57"/>
  <c r="A78" i="57"/>
  <c r="A79" i="57"/>
  <c r="A80" i="57"/>
  <c r="A81" i="57"/>
  <c r="A82" i="57"/>
  <c r="A83" i="57"/>
  <c r="A84" i="57"/>
  <c r="A85" i="57"/>
  <c r="A86" i="57"/>
  <c r="A87" i="57"/>
  <c r="A88" i="57"/>
  <c r="A89" i="57"/>
  <c r="A90" i="57"/>
  <c r="A91" i="57"/>
  <c r="A92" i="57"/>
  <c r="A93" i="57"/>
  <c r="A94" i="57"/>
  <c r="A95" i="57"/>
  <c r="A96" i="57"/>
  <c r="A97" i="57"/>
  <c r="A98" i="57"/>
  <c r="A99" i="57"/>
  <c r="A100" i="57"/>
  <c r="A101" i="57"/>
  <c r="A102" i="57"/>
  <c r="A103" i="57"/>
  <c r="A104" i="57"/>
  <c r="A105" i="57"/>
  <c r="A106" i="57"/>
  <c r="A107" i="57"/>
  <c r="A108" i="57"/>
  <c r="A109" i="57"/>
  <c r="A110" i="57"/>
  <c r="A111" i="57"/>
  <c r="A112" i="57"/>
  <c r="A113" i="57"/>
  <c r="A114" i="57"/>
  <c r="A115" i="57"/>
  <c r="A116" i="57"/>
  <c r="A117" i="57"/>
  <c r="A118" i="57"/>
  <c r="A119" i="57"/>
  <c r="A120" i="57"/>
  <c r="A121" i="57"/>
  <c r="A122" i="57"/>
  <c r="A123" i="57"/>
  <c r="A124" i="57"/>
  <c r="A125" i="57"/>
  <c r="A126" i="57"/>
  <c r="A127" i="57"/>
  <c r="A128" i="57"/>
  <c r="A129" i="57"/>
  <c r="A130" i="57"/>
  <c r="A131" i="57"/>
  <c r="A132" i="57"/>
  <c r="A133" i="57"/>
  <c r="A134" i="57"/>
  <c r="A135" i="57"/>
  <c r="A136" i="57"/>
  <c r="A137" i="57"/>
  <c r="A138" i="57"/>
  <c r="A139" i="57"/>
  <c r="A140" i="57"/>
  <c r="A141" i="57"/>
  <c r="A142" i="57"/>
  <c r="A143" i="57"/>
  <c r="A144" i="57"/>
  <c r="A145" i="57"/>
  <c r="A146" i="57"/>
  <c r="A147" i="57"/>
  <c r="A148" i="57"/>
  <c r="A149" i="57"/>
  <c r="A150" i="57"/>
  <c r="A151" i="57"/>
  <c r="A152" i="57"/>
  <c r="A153" i="57"/>
  <c r="A154" i="57"/>
  <c r="A155" i="57"/>
  <c r="A156" i="57"/>
  <c r="A157" i="57"/>
  <c r="A158" i="57"/>
  <c r="A159" i="57"/>
  <c r="A160" i="57"/>
  <c r="A161" i="57"/>
  <c r="A162" i="57"/>
  <c r="A163" i="57"/>
  <c r="A164" i="57"/>
  <c r="A165" i="57"/>
  <c r="A166" i="57"/>
  <c r="A167" i="57"/>
  <c r="A168" i="57"/>
  <c r="A169" i="57"/>
  <c r="A170" i="57"/>
  <c r="A171" i="57"/>
  <c r="A172" i="57"/>
  <c r="A173" i="57"/>
  <c r="A174" i="57"/>
  <c r="A175" i="57"/>
  <c r="A176" i="57"/>
  <c r="A177" i="57"/>
  <c r="A178" i="57"/>
  <c r="A179" i="57"/>
  <c r="A180" i="57"/>
  <c r="A181" i="57"/>
  <c r="A182" i="57"/>
  <c r="A183" i="57"/>
  <c r="A184" i="57"/>
  <c r="A185" i="57"/>
  <c r="A186" i="57"/>
  <c r="A187" i="57"/>
  <c r="A188" i="57"/>
  <c r="A189" i="57"/>
  <c r="A190" i="57"/>
  <c r="A191" i="57"/>
  <c r="A192" i="57"/>
  <c r="A193" i="57"/>
  <c r="A194" i="57"/>
  <c r="A195" i="57"/>
  <c r="A196" i="57"/>
  <c r="A197" i="57"/>
  <c r="A198" i="57"/>
  <c r="A199" i="57"/>
  <c r="A200" i="57"/>
  <c r="A201" i="57"/>
  <c r="A202" i="57"/>
  <c r="A203" i="57"/>
  <c r="A204" i="57"/>
  <c r="A205" i="57"/>
  <c r="A206" i="57"/>
  <c r="A207" i="57"/>
  <c r="A208" i="57"/>
  <c r="A209" i="57"/>
  <c r="A210" i="57"/>
  <c r="A211" i="57"/>
  <c r="A212" i="57"/>
  <c r="A213" i="57"/>
  <c r="A214" i="57"/>
  <c r="A215" i="57"/>
  <c r="A216" i="57"/>
  <c r="A217" i="57"/>
  <c r="A218" i="57"/>
  <c r="A219" i="57"/>
  <c r="A220" i="57"/>
  <c r="A221" i="57"/>
  <c r="A222" i="57"/>
  <c r="A223" i="57"/>
  <c r="A224" i="57"/>
  <c r="A225" i="57"/>
  <c r="A226" i="57"/>
  <c r="A227" i="57"/>
  <c r="A228" i="57"/>
  <c r="A229" i="57"/>
  <c r="A230" i="57"/>
  <c r="A231" i="57"/>
  <c r="A232" i="57"/>
  <c r="A233" i="57"/>
  <c r="A234" i="57"/>
  <c r="A235" i="57"/>
  <c r="A236" i="57"/>
  <c r="A237" i="57"/>
  <c r="A238" i="57"/>
  <c r="A239" i="57"/>
  <c r="A240" i="57"/>
  <c r="A241" i="57"/>
  <c r="A242" i="57"/>
  <c r="A243" i="57"/>
  <c r="A244" i="57"/>
  <c r="A245" i="57"/>
  <c r="A246" i="57"/>
  <c r="A247" i="57"/>
  <c r="A248" i="57"/>
  <c r="A249" i="57"/>
  <c r="A250" i="57"/>
  <c r="A251" i="57"/>
  <c r="A252" i="57"/>
  <c r="A253" i="57"/>
  <c r="A254" i="57"/>
  <c r="A255" i="57"/>
  <c r="A256" i="57"/>
  <c r="A257" i="57"/>
  <c r="A258" i="57"/>
  <c r="A259" i="57"/>
  <c r="A260" i="57"/>
  <c r="A261" i="57"/>
  <c r="A262" i="57"/>
  <c r="A263" i="57"/>
  <c r="A264" i="57"/>
  <c r="A265" i="57"/>
  <c r="A266" i="57"/>
  <c r="A267" i="57"/>
  <c r="A268" i="57"/>
  <c r="A269" i="57"/>
  <c r="A270" i="57"/>
  <c r="A271" i="57"/>
  <c r="A272" i="57"/>
  <c r="A273" i="57"/>
  <c r="A274" i="57"/>
  <c r="A275" i="57"/>
  <c r="A276" i="57"/>
  <c r="A277" i="57"/>
  <c r="A278" i="57"/>
  <c r="A279" i="57"/>
  <c r="A280" i="57"/>
  <c r="A281" i="57"/>
  <c r="A282" i="57"/>
  <c r="A283" i="57"/>
  <c r="A284" i="57"/>
  <c r="A285" i="57"/>
  <c r="A286" i="57"/>
  <c r="A287" i="57"/>
  <c r="A288" i="57"/>
  <c r="A289" i="57"/>
  <c r="A290" i="57"/>
  <c r="A291" i="57"/>
  <c r="A292" i="57"/>
  <c r="A293" i="57"/>
  <c r="A294" i="57"/>
  <c r="A295" i="57"/>
  <c r="A296" i="57"/>
  <c r="A297" i="57"/>
  <c r="A298" i="57"/>
  <c r="A299" i="57"/>
  <c r="A300" i="57"/>
  <c r="A301" i="57"/>
  <c r="A302" i="57"/>
  <c r="A303" i="57"/>
  <c r="A304" i="57"/>
  <c r="A305" i="57"/>
  <c r="A306" i="57"/>
  <c r="A307" i="57"/>
  <c r="A308" i="57"/>
  <c r="A309" i="57"/>
  <c r="A310" i="57"/>
  <c r="A311" i="57"/>
  <c r="A312" i="57"/>
  <c r="A313" i="57"/>
  <c r="A314" i="57"/>
  <c r="A315" i="57"/>
  <c r="A316" i="57"/>
  <c r="A317" i="57"/>
  <c r="A318" i="57"/>
  <c r="A319" i="57"/>
  <c r="A320" i="57"/>
  <c r="A321" i="57"/>
  <c r="A322" i="57"/>
  <c r="A323" i="57"/>
  <c r="A324" i="57"/>
  <c r="A325" i="57"/>
  <c r="A326" i="57"/>
  <c r="A327" i="57"/>
  <c r="A328" i="57"/>
  <c r="A329" i="57"/>
  <c r="A330" i="57"/>
  <c r="A331" i="57"/>
  <c r="A332" i="57"/>
  <c r="A333" i="57"/>
  <c r="A334" i="57"/>
  <c r="A335" i="57"/>
  <c r="A336" i="57"/>
  <c r="A337" i="57"/>
  <c r="A338" i="57"/>
  <c r="A339" i="57"/>
  <c r="A340" i="57"/>
  <c r="A341" i="57"/>
  <c r="A342" i="57"/>
  <c r="A343" i="57"/>
  <c r="A344" i="57"/>
  <c r="A345" i="57"/>
  <c r="A346" i="57"/>
  <c r="A347" i="57"/>
  <c r="A348" i="57"/>
  <c r="A349" i="57"/>
  <c r="A350" i="57"/>
  <c r="A351" i="57"/>
  <c r="A352" i="57"/>
  <c r="A353" i="57"/>
  <c r="A354" i="57"/>
  <c r="A355" i="57"/>
  <c r="A356" i="57"/>
  <c r="A357" i="57"/>
  <c r="A358" i="57"/>
  <c r="A359" i="57"/>
  <c r="A360" i="57"/>
  <c r="A361" i="57"/>
  <c r="A362" i="57"/>
  <c r="A363" i="57"/>
  <c r="A364" i="57"/>
  <c r="A365" i="57"/>
  <c r="A366" i="57"/>
  <c r="A367" i="57"/>
  <c r="A368" i="57"/>
  <c r="A369" i="57"/>
  <c r="A370" i="57"/>
  <c r="A371" i="57"/>
  <c r="A372" i="57"/>
  <c r="A373" i="57"/>
  <c r="A374" i="57"/>
  <c r="A375" i="57"/>
  <c r="A376" i="57"/>
  <c r="A377" i="57"/>
  <c r="A378" i="57"/>
  <c r="A379" i="57"/>
  <c r="A380" i="57"/>
  <c r="A381" i="57"/>
  <c r="A382" i="57"/>
  <c r="A383" i="57"/>
  <c r="A384" i="57"/>
  <c r="A385" i="57"/>
  <c r="A386" i="57"/>
  <c r="A387" i="57"/>
  <c r="A388" i="57"/>
  <c r="A389" i="57"/>
  <c r="A390" i="57"/>
  <c r="A391" i="57"/>
  <c r="A392" i="57"/>
  <c r="A393" i="57"/>
  <c r="A394" i="57"/>
  <c r="A395" i="57"/>
  <c r="A396" i="57"/>
  <c r="A397" i="57"/>
  <c r="A398" i="57"/>
  <c r="A399" i="57"/>
  <c r="A400" i="57"/>
  <c r="A401" i="57"/>
  <c r="A402" i="57"/>
  <c r="A403" i="57"/>
  <c r="A404" i="57"/>
  <c r="A405" i="57"/>
  <c r="A406" i="57"/>
  <c r="A407" i="57"/>
  <c r="A408" i="57"/>
  <c r="A409" i="57"/>
  <c r="A410" i="57"/>
  <c r="A411" i="57"/>
  <c r="A412" i="57"/>
  <c r="A413" i="57"/>
  <c r="A414" i="57"/>
  <c r="A415" i="57"/>
  <c r="A416" i="57"/>
  <c r="A417" i="57"/>
  <c r="A418" i="57"/>
  <c r="A419" i="57"/>
  <c r="A420" i="57"/>
  <c r="A421" i="57"/>
  <c r="A422" i="57"/>
  <c r="A423" i="57"/>
  <c r="A424" i="57"/>
  <c r="A425" i="57"/>
  <c r="A426" i="57"/>
  <c r="A427" i="57"/>
  <c r="A428" i="57"/>
  <c r="A429" i="57"/>
  <c r="A430" i="57"/>
  <c r="A431" i="57"/>
  <c r="A432" i="57"/>
  <c r="A433" i="57"/>
  <c r="A434" i="57"/>
  <c r="A435" i="57"/>
  <c r="A436" i="57"/>
  <c r="A437" i="57"/>
  <c r="A438" i="57"/>
  <c r="A439" i="57"/>
  <c r="A440" i="57"/>
  <c r="A441" i="57"/>
  <c r="A442" i="57"/>
  <c r="A443" i="57"/>
  <c r="A444" i="57"/>
  <c r="A445" i="57"/>
  <c r="A446" i="57"/>
  <c r="A447" i="57"/>
  <c r="A448" i="57"/>
  <c r="A449" i="57"/>
  <c r="A450" i="57"/>
  <c r="A451" i="57"/>
  <c r="A452" i="57"/>
  <c r="A453" i="57"/>
  <c r="A454" i="57"/>
  <c r="A455" i="57"/>
  <c r="A456" i="57"/>
  <c r="A457" i="57"/>
  <c r="A458" i="57"/>
  <c r="A459" i="57"/>
  <c r="A460" i="57"/>
  <c r="A461" i="57"/>
  <c r="A462" i="57"/>
  <c r="A463" i="57"/>
  <c r="A464" i="57"/>
  <c r="A465" i="57"/>
  <c r="A466" i="57"/>
  <c r="A467" i="57"/>
  <c r="A468" i="57"/>
  <c r="A469" i="57"/>
  <c r="A470" i="57"/>
  <c r="A471" i="57"/>
  <c r="A472" i="57"/>
  <c r="A473" i="57"/>
  <c r="A474" i="57"/>
  <c r="A475" i="57"/>
  <c r="A476" i="57"/>
  <c r="A477" i="57"/>
  <c r="A478" i="57"/>
  <c r="A479" i="57"/>
  <c r="A480" i="57"/>
  <c r="A481" i="57"/>
  <c r="A482" i="57"/>
  <c r="A483" i="57"/>
  <c r="A484" i="57"/>
  <c r="A485" i="57"/>
  <c r="A486" i="57"/>
  <c r="A487" i="57"/>
  <c r="A488" i="57"/>
  <c r="A489" i="57"/>
  <c r="A490" i="57"/>
  <c r="A491" i="57"/>
  <c r="A492" i="57"/>
  <c r="A493" i="57"/>
  <c r="A494" i="57"/>
  <c r="A495" i="57"/>
  <c r="A496" i="57"/>
  <c r="A497" i="57"/>
  <c r="A498" i="57"/>
  <c r="A499" i="57"/>
  <c r="A500" i="57"/>
  <c r="A501" i="57"/>
  <c r="A502" i="57"/>
  <c r="A503" i="57"/>
  <c r="A504" i="57"/>
  <c r="A505" i="57"/>
  <c r="A506" i="57"/>
  <c r="A507" i="57"/>
  <c r="A508" i="57"/>
  <c r="A509" i="57"/>
  <c r="A510" i="57"/>
  <c r="A511" i="57"/>
  <c r="A512" i="57"/>
  <c r="A513" i="57"/>
  <c r="A514" i="57"/>
  <c r="A515" i="57"/>
  <c r="A516" i="57"/>
  <c r="A517" i="57"/>
  <c r="A518" i="57"/>
  <c r="A519" i="57"/>
  <c r="A520" i="57"/>
  <c r="A521" i="57"/>
  <c r="A522" i="57"/>
  <c r="A523" i="57"/>
  <c r="A524" i="57"/>
  <c r="A525" i="57"/>
  <c r="A526" i="57"/>
  <c r="A527" i="57"/>
  <c r="A528" i="57"/>
  <c r="A529" i="57"/>
  <c r="A530" i="57"/>
  <c r="A531" i="57"/>
  <c r="A532" i="57"/>
  <c r="A533" i="57"/>
  <c r="A534" i="57"/>
  <c r="A535" i="57"/>
  <c r="A536" i="57"/>
  <c r="A537" i="57"/>
  <c r="A538" i="57"/>
  <c r="A539" i="57"/>
  <c r="A540" i="57"/>
  <c r="L41" i="57" l="1"/>
  <c r="M41" i="57"/>
  <c r="N41" i="57"/>
  <c r="O41" i="57"/>
  <c r="L42" i="57"/>
  <c r="M42" i="57"/>
  <c r="N42" i="57"/>
  <c r="O42" i="57"/>
  <c r="L43" i="57"/>
  <c r="M43" i="57"/>
  <c r="N43" i="57"/>
  <c r="O43" i="57"/>
  <c r="L44" i="57"/>
  <c r="M44" i="57"/>
  <c r="N44" i="57"/>
  <c r="O44" i="57"/>
  <c r="L45" i="57"/>
  <c r="M45" i="57"/>
  <c r="N45" i="57"/>
  <c r="O45" i="57"/>
  <c r="L46" i="57"/>
  <c r="M46" i="57"/>
  <c r="N46" i="57"/>
  <c r="O46" i="57"/>
  <c r="L47" i="57"/>
  <c r="M47" i="57"/>
  <c r="N47" i="57"/>
  <c r="O47" i="57"/>
  <c r="L48" i="57"/>
  <c r="M48" i="57"/>
  <c r="N48" i="57"/>
  <c r="O48" i="57"/>
  <c r="L49" i="57"/>
  <c r="M49" i="57"/>
  <c r="N49" i="57"/>
  <c r="O49" i="57"/>
  <c r="L50" i="57"/>
  <c r="M50" i="57"/>
  <c r="N50" i="57"/>
  <c r="O50" i="57"/>
  <c r="L51" i="57"/>
  <c r="M51" i="57"/>
  <c r="N51" i="57"/>
  <c r="O51" i="57"/>
  <c r="L52" i="57"/>
  <c r="M52" i="57"/>
  <c r="N52" i="57"/>
  <c r="O52" i="57"/>
  <c r="L53" i="57"/>
  <c r="M53" i="57"/>
  <c r="N53" i="57"/>
  <c r="O53" i="57"/>
  <c r="L54" i="57"/>
  <c r="M54" i="57"/>
  <c r="N54" i="57"/>
  <c r="O54" i="57"/>
  <c r="L55" i="57"/>
  <c r="M55" i="57"/>
  <c r="N55" i="57"/>
  <c r="O55" i="57"/>
  <c r="L56" i="57"/>
  <c r="M56" i="57"/>
  <c r="N56" i="57"/>
  <c r="O56" i="57"/>
  <c r="L57" i="57"/>
  <c r="M57" i="57"/>
  <c r="N57" i="57"/>
  <c r="O57" i="57"/>
  <c r="L58" i="57"/>
  <c r="M58" i="57"/>
  <c r="N58" i="57"/>
  <c r="O58" i="57"/>
  <c r="L59" i="57"/>
  <c r="M59" i="57"/>
  <c r="N59" i="57"/>
  <c r="O59" i="57"/>
  <c r="L60" i="57"/>
  <c r="M60" i="57"/>
  <c r="N60" i="57"/>
  <c r="O60" i="57"/>
  <c r="L61" i="57"/>
  <c r="M61" i="57"/>
  <c r="N61" i="57"/>
  <c r="O61" i="57"/>
  <c r="L62" i="57"/>
  <c r="M62" i="57"/>
  <c r="N62" i="57"/>
  <c r="O62" i="57"/>
  <c r="L63" i="57"/>
  <c r="M63" i="57"/>
  <c r="N63" i="57"/>
  <c r="O63" i="57"/>
  <c r="L64" i="57"/>
  <c r="M64" i="57"/>
  <c r="N64" i="57"/>
  <c r="O64" i="57"/>
  <c r="L65" i="57"/>
  <c r="M65" i="57"/>
  <c r="N65" i="57"/>
  <c r="O65" i="57"/>
  <c r="L66" i="57"/>
  <c r="M66" i="57"/>
  <c r="N66" i="57"/>
  <c r="O66" i="57"/>
  <c r="L67" i="57"/>
  <c r="M67" i="57"/>
  <c r="N67" i="57"/>
  <c r="O67" i="57"/>
  <c r="L68" i="57"/>
  <c r="M68" i="57"/>
  <c r="N68" i="57"/>
  <c r="O68" i="57"/>
  <c r="L69" i="57"/>
  <c r="M69" i="57"/>
  <c r="N69" i="57"/>
  <c r="O69" i="57"/>
  <c r="L70" i="57"/>
  <c r="M70" i="57"/>
  <c r="N70" i="57"/>
  <c r="O70" i="57"/>
  <c r="L71" i="57"/>
  <c r="M71" i="57"/>
  <c r="N71" i="57"/>
  <c r="O71" i="57"/>
  <c r="L72" i="57"/>
  <c r="M72" i="57"/>
  <c r="N72" i="57"/>
  <c r="O72" i="57"/>
  <c r="L73" i="57"/>
  <c r="M73" i="57"/>
  <c r="N73" i="57"/>
  <c r="O73" i="57"/>
  <c r="L74" i="57"/>
  <c r="M74" i="57"/>
  <c r="N74" i="57"/>
  <c r="O74" i="57"/>
  <c r="L75" i="57"/>
  <c r="M75" i="57"/>
  <c r="N75" i="57"/>
  <c r="O75" i="57"/>
  <c r="L76" i="57"/>
  <c r="M76" i="57"/>
  <c r="N76" i="57"/>
  <c r="O76" i="57"/>
  <c r="L77" i="57"/>
  <c r="M77" i="57"/>
  <c r="N77" i="57"/>
  <c r="O77" i="57"/>
  <c r="L78" i="57"/>
  <c r="M78" i="57"/>
  <c r="N78" i="57"/>
  <c r="O78" i="57"/>
  <c r="L79" i="57"/>
  <c r="M79" i="57"/>
  <c r="N79" i="57"/>
  <c r="O79" i="57"/>
  <c r="L80" i="57"/>
  <c r="M80" i="57"/>
  <c r="N80" i="57"/>
  <c r="O80" i="57"/>
  <c r="L81" i="57"/>
  <c r="M81" i="57"/>
  <c r="N81" i="57"/>
  <c r="O81" i="57"/>
  <c r="L82" i="57"/>
  <c r="M82" i="57"/>
  <c r="N82" i="57"/>
  <c r="O82" i="57"/>
  <c r="L83" i="57"/>
  <c r="M83" i="57"/>
  <c r="N83" i="57"/>
  <c r="O83" i="57"/>
  <c r="L84" i="57"/>
  <c r="M84" i="57"/>
  <c r="N84" i="57"/>
  <c r="O84" i="57"/>
  <c r="L85" i="57"/>
  <c r="M85" i="57"/>
  <c r="N85" i="57"/>
  <c r="O85" i="57"/>
  <c r="L86" i="57"/>
  <c r="M86" i="57"/>
  <c r="N86" i="57"/>
  <c r="O86" i="57"/>
  <c r="L87" i="57"/>
  <c r="M87" i="57"/>
  <c r="N87" i="57"/>
  <c r="O87" i="57"/>
  <c r="L88" i="57"/>
  <c r="M88" i="57"/>
  <c r="N88" i="57"/>
  <c r="O88" i="57"/>
  <c r="L89" i="57"/>
  <c r="M89" i="57"/>
  <c r="N89" i="57"/>
  <c r="O89" i="57"/>
  <c r="L90" i="57"/>
  <c r="M90" i="57"/>
  <c r="N90" i="57"/>
  <c r="O90" i="57"/>
  <c r="L91" i="57"/>
  <c r="M91" i="57"/>
  <c r="N91" i="57"/>
  <c r="O91" i="57"/>
  <c r="L92" i="57"/>
  <c r="M92" i="57"/>
  <c r="N92" i="57"/>
  <c r="O92" i="57"/>
  <c r="L93" i="57"/>
  <c r="M93" i="57"/>
  <c r="N93" i="57"/>
  <c r="O93" i="57"/>
  <c r="L94" i="57"/>
  <c r="M94" i="57"/>
  <c r="N94" i="57"/>
  <c r="O94" i="57"/>
  <c r="L95" i="57"/>
  <c r="M95" i="57"/>
  <c r="N95" i="57"/>
  <c r="O95" i="57"/>
  <c r="L96" i="57"/>
  <c r="M96" i="57"/>
  <c r="N96" i="57"/>
  <c r="O96" i="57"/>
  <c r="L97" i="57"/>
  <c r="M97" i="57"/>
  <c r="N97" i="57"/>
  <c r="O97" i="57"/>
  <c r="L98" i="57"/>
  <c r="M98" i="57"/>
  <c r="N98" i="57"/>
  <c r="O98" i="57"/>
  <c r="L99" i="57"/>
  <c r="M99" i="57"/>
  <c r="N99" i="57"/>
  <c r="O99" i="57"/>
  <c r="L100" i="57"/>
  <c r="M100" i="57"/>
  <c r="N100" i="57"/>
  <c r="O100" i="57"/>
  <c r="L101" i="57"/>
  <c r="M101" i="57"/>
  <c r="N101" i="57"/>
  <c r="O101" i="57"/>
  <c r="L102" i="57"/>
  <c r="M102" i="57"/>
  <c r="N102" i="57"/>
  <c r="O102" i="57"/>
  <c r="L103" i="57"/>
  <c r="M103" i="57"/>
  <c r="N103" i="57"/>
  <c r="O103" i="57"/>
  <c r="L104" i="57"/>
  <c r="M104" i="57"/>
  <c r="N104" i="57"/>
  <c r="O104" i="57"/>
  <c r="L105" i="57"/>
  <c r="M105" i="57"/>
  <c r="N105" i="57"/>
  <c r="O105" i="57"/>
  <c r="L106" i="57"/>
  <c r="M106" i="57"/>
  <c r="N106" i="57"/>
  <c r="O106" i="57"/>
  <c r="L107" i="57"/>
  <c r="M107" i="57"/>
  <c r="N107" i="57"/>
  <c r="O107" i="57"/>
  <c r="L108" i="57"/>
  <c r="M108" i="57"/>
  <c r="N108" i="57"/>
  <c r="O108" i="57"/>
  <c r="L109" i="57"/>
  <c r="M109" i="57"/>
  <c r="N109" i="57"/>
  <c r="O109" i="57"/>
  <c r="L110" i="57"/>
  <c r="M110" i="57"/>
  <c r="N110" i="57"/>
  <c r="O110" i="57"/>
  <c r="L111" i="57"/>
  <c r="M111" i="57"/>
  <c r="N111" i="57"/>
  <c r="O111" i="57"/>
  <c r="L112" i="57"/>
  <c r="M112" i="57"/>
  <c r="N112" i="57"/>
  <c r="O112" i="57"/>
  <c r="L113" i="57"/>
  <c r="M113" i="57"/>
  <c r="N113" i="57"/>
  <c r="O113" i="57"/>
  <c r="L114" i="57"/>
  <c r="M114" i="57"/>
  <c r="N114" i="57"/>
  <c r="O114" i="57"/>
  <c r="L115" i="57"/>
  <c r="M115" i="57"/>
  <c r="N115" i="57"/>
  <c r="O115" i="57"/>
  <c r="L116" i="57"/>
  <c r="M116" i="57"/>
  <c r="N116" i="57"/>
  <c r="O116" i="57"/>
  <c r="L117" i="57"/>
  <c r="M117" i="57"/>
  <c r="N117" i="57"/>
  <c r="O117" i="57"/>
  <c r="L118" i="57"/>
  <c r="M118" i="57"/>
  <c r="N118" i="57"/>
  <c r="O118" i="57"/>
  <c r="L119" i="57"/>
  <c r="M119" i="57"/>
  <c r="N119" i="57"/>
  <c r="O119" i="57"/>
  <c r="L120" i="57"/>
  <c r="M120" i="57"/>
  <c r="N120" i="57"/>
  <c r="O120" i="57"/>
  <c r="L121" i="57"/>
  <c r="M121" i="57"/>
  <c r="N121" i="57"/>
  <c r="O121" i="57"/>
  <c r="L122" i="57"/>
  <c r="M122" i="57"/>
  <c r="N122" i="57"/>
  <c r="O122" i="57"/>
  <c r="L123" i="57"/>
  <c r="M123" i="57"/>
  <c r="N123" i="57"/>
  <c r="O123" i="57"/>
  <c r="L124" i="57"/>
  <c r="M124" i="57"/>
  <c r="N124" i="57"/>
  <c r="O124" i="57"/>
  <c r="L125" i="57"/>
  <c r="M125" i="57"/>
  <c r="N125" i="57"/>
  <c r="O125" i="57"/>
  <c r="L126" i="57"/>
  <c r="M126" i="57"/>
  <c r="N126" i="57"/>
  <c r="O126" i="57"/>
  <c r="L127" i="57"/>
  <c r="M127" i="57"/>
  <c r="N127" i="57"/>
  <c r="O127" i="57"/>
  <c r="L128" i="57"/>
  <c r="M128" i="57"/>
  <c r="N128" i="57"/>
  <c r="O128" i="57"/>
  <c r="L129" i="57"/>
  <c r="M129" i="57"/>
  <c r="N129" i="57"/>
  <c r="O129" i="57"/>
  <c r="L130" i="57"/>
  <c r="M130" i="57"/>
  <c r="N130" i="57"/>
  <c r="O130" i="57"/>
  <c r="L131" i="57"/>
  <c r="M131" i="57"/>
  <c r="N131" i="57"/>
  <c r="O131" i="57"/>
  <c r="L132" i="57"/>
  <c r="M132" i="57"/>
  <c r="N132" i="57"/>
  <c r="O132" i="57"/>
  <c r="L133" i="57"/>
  <c r="M133" i="57"/>
  <c r="N133" i="57"/>
  <c r="O133" i="57"/>
  <c r="L134" i="57"/>
  <c r="M134" i="57"/>
  <c r="N134" i="57"/>
  <c r="O134" i="57"/>
  <c r="L135" i="57"/>
  <c r="M135" i="57"/>
  <c r="N135" i="57"/>
  <c r="O135" i="57"/>
  <c r="L136" i="57"/>
  <c r="M136" i="57"/>
  <c r="N136" i="57"/>
  <c r="O136" i="57"/>
  <c r="L137" i="57"/>
  <c r="M137" i="57"/>
  <c r="N137" i="57"/>
  <c r="O137" i="57"/>
  <c r="L138" i="57"/>
  <c r="M138" i="57"/>
  <c r="N138" i="57"/>
  <c r="O138" i="57"/>
  <c r="L139" i="57"/>
  <c r="M139" i="57"/>
  <c r="N139" i="57"/>
  <c r="O139" i="57"/>
  <c r="L140" i="57"/>
  <c r="M140" i="57"/>
  <c r="N140" i="57"/>
  <c r="O140" i="57"/>
  <c r="L141" i="57"/>
  <c r="M141" i="57"/>
  <c r="N141" i="57"/>
  <c r="O141" i="57"/>
  <c r="L142" i="57"/>
  <c r="M142" i="57"/>
  <c r="N142" i="57"/>
  <c r="O142" i="57"/>
  <c r="L143" i="57"/>
  <c r="M143" i="57"/>
  <c r="N143" i="57"/>
  <c r="O143" i="57"/>
  <c r="L144" i="57"/>
  <c r="M144" i="57"/>
  <c r="N144" i="57"/>
  <c r="O144" i="57"/>
  <c r="L145" i="57"/>
  <c r="M145" i="57"/>
  <c r="N145" i="57"/>
  <c r="O145" i="57"/>
  <c r="L146" i="57"/>
  <c r="M146" i="57"/>
  <c r="N146" i="57"/>
  <c r="O146" i="57"/>
  <c r="L147" i="57"/>
  <c r="M147" i="57"/>
  <c r="N147" i="57"/>
  <c r="O147" i="57"/>
  <c r="L148" i="57"/>
  <c r="M148" i="57"/>
  <c r="N148" i="57"/>
  <c r="O148" i="57"/>
  <c r="L149" i="57"/>
  <c r="M149" i="57"/>
  <c r="N149" i="57"/>
  <c r="O149" i="57"/>
  <c r="L150" i="57"/>
  <c r="M150" i="57"/>
  <c r="N150" i="57"/>
  <c r="O150" i="57"/>
  <c r="L151" i="57"/>
  <c r="M151" i="57"/>
  <c r="N151" i="57"/>
  <c r="O151" i="57"/>
  <c r="L152" i="57"/>
  <c r="M152" i="57"/>
  <c r="N152" i="57"/>
  <c r="O152" i="57"/>
  <c r="L153" i="57"/>
  <c r="M153" i="57"/>
  <c r="N153" i="57"/>
  <c r="O153" i="57"/>
  <c r="L154" i="57"/>
  <c r="M154" i="57"/>
  <c r="N154" i="57"/>
  <c r="O154" i="57"/>
  <c r="L155" i="57"/>
  <c r="M155" i="57"/>
  <c r="N155" i="57"/>
  <c r="O155" i="57"/>
  <c r="L156" i="57"/>
  <c r="M156" i="57"/>
  <c r="N156" i="57"/>
  <c r="O156" i="57"/>
  <c r="L157" i="57"/>
  <c r="M157" i="57"/>
  <c r="N157" i="57"/>
  <c r="O157" i="57"/>
  <c r="L158" i="57"/>
  <c r="M158" i="57"/>
  <c r="N158" i="57"/>
  <c r="O158" i="57"/>
  <c r="L159" i="57"/>
  <c r="M159" i="57"/>
  <c r="N159" i="57"/>
  <c r="O159" i="57"/>
  <c r="L160" i="57"/>
  <c r="M160" i="57"/>
  <c r="N160" i="57"/>
  <c r="O160" i="57"/>
  <c r="L161" i="57"/>
  <c r="M161" i="57"/>
  <c r="N161" i="57"/>
  <c r="O161" i="57"/>
  <c r="L162" i="57"/>
  <c r="M162" i="57"/>
  <c r="N162" i="57"/>
  <c r="O162" i="57"/>
  <c r="L163" i="57"/>
  <c r="M163" i="57"/>
  <c r="N163" i="57"/>
  <c r="O163" i="57"/>
  <c r="L164" i="57"/>
  <c r="M164" i="57"/>
  <c r="N164" i="57"/>
  <c r="O164" i="57"/>
  <c r="L165" i="57"/>
  <c r="M165" i="57"/>
  <c r="N165" i="57"/>
  <c r="O165" i="57"/>
  <c r="L166" i="57"/>
  <c r="M166" i="57"/>
  <c r="N166" i="57"/>
  <c r="O166" i="57"/>
  <c r="L167" i="57"/>
  <c r="M167" i="57"/>
  <c r="N167" i="57"/>
  <c r="O167" i="57"/>
  <c r="L168" i="57"/>
  <c r="M168" i="57"/>
  <c r="N168" i="57"/>
  <c r="O168" i="57"/>
  <c r="L169" i="57"/>
  <c r="M169" i="57"/>
  <c r="N169" i="57"/>
  <c r="O169" i="57"/>
  <c r="L170" i="57"/>
  <c r="M170" i="57"/>
  <c r="N170" i="57"/>
  <c r="O170" i="57"/>
  <c r="L171" i="57"/>
  <c r="M171" i="57"/>
  <c r="N171" i="57"/>
  <c r="O171" i="57"/>
  <c r="L172" i="57"/>
  <c r="M172" i="57"/>
  <c r="N172" i="57"/>
  <c r="O172" i="57"/>
  <c r="L173" i="57"/>
  <c r="M173" i="57"/>
  <c r="N173" i="57"/>
  <c r="O173" i="57"/>
  <c r="L174" i="57"/>
  <c r="M174" i="57"/>
  <c r="N174" i="57"/>
  <c r="O174" i="57"/>
  <c r="L175" i="57"/>
  <c r="M175" i="57"/>
  <c r="N175" i="57"/>
  <c r="O175" i="57"/>
  <c r="L176" i="57"/>
  <c r="M176" i="57"/>
  <c r="N176" i="57"/>
  <c r="O176" i="57"/>
  <c r="L177" i="57"/>
  <c r="M177" i="57"/>
  <c r="N177" i="57"/>
  <c r="O177" i="57"/>
  <c r="L178" i="57"/>
  <c r="M178" i="57"/>
  <c r="N178" i="57"/>
  <c r="O178" i="57"/>
  <c r="L179" i="57"/>
  <c r="M179" i="57"/>
  <c r="N179" i="57"/>
  <c r="O179" i="57"/>
  <c r="L180" i="57"/>
  <c r="M180" i="57"/>
  <c r="N180" i="57"/>
  <c r="O180" i="57"/>
  <c r="L181" i="57"/>
  <c r="M181" i="57"/>
  <c r="N181" i="57"/>
  <c r="O181" i="57"/>
  <c r="L182" i="57"/>
  <c r="M182" i="57"/>
  <c r="N182" i="57"/>
  <c r="O182" i="57"/>
  <c r="L183" i="57"/>
  <c r="M183" i="57"/>
  <c r="N183" i="57"/>
  <c r="O183" i="57"/>
  <c r="L184" i="57"/>
  <c r="M184" i="57"/>
  <c r="N184" i="57"/>
  <c r="O184" i="57"/>
  <c r="L185" i="57"/>
  <c r="M185" i="57"/>
  <c r="N185" i="57"/>
  <c r="O185" i="57"/>
  <c r="L186" i="57"/>
  <c r="M186" i="57"/>
  <c r="N186" i="57"/>
  <c r="O186" i="57"/>
  <c r="L187" i="57"/>
  <c r="M187" i="57"/>
  <c r="N187" i="57"/>
  <c r="O187" i="57"/>
  <c r="L188" i="57"/>
  <c r="M188" i="57"/>
  <c r="N188" i="57"/>
  <c r="O188" i="57"/>
  <c r="L189" i="57"/>
  <c r="M189" i="57"/>
  <c r="N189" i="57"/>
  <c r="O189" i="57"/>
  <c r="L190" i="57"/>
  <c r="M190" i="57"/>
  <c r="N190" i="57"/>
  <c r="O190" i="57"/>
  <c r="L191" i="57"/>
  <c r="M191" i="57"/>
  <c r="N191" i="57"/>
  <c r="O191" i="57"/>
  <c r="L192" i="57"/>
  <c r="M192" i="57"/>
  <c r="N192" i="57"/>
  <c r="O192" i="57"/>
  <c r="L193" i="57"/>
  <c r="M193" i="57"/>
  <c r="N193" i="57"/>
  <c r="O193" i="57"/>
  <c r="L194" i="57"/>
  <c r="M194" i="57"/>
  <c r="N194" i="57"/>
  <c r="O194" i="57"/>
  <c r="L195" i="57"/>
  <c r="M195" i="57"/>
  <c r="N195" i="57"/>
  <c r="O195" i="57"/>
  <c r="L196" i="57"/>
  <c r="M196" i="57"/>
  <c r="N196" i="57"/>
  <c r="O196" i="57"/>
  <c r="L197" i="57"/>
  <c r="M197" i="57"/>
  <c r="N197" i="57"/>
  <c r="O197" i="57"/>
  <c r="L198" i="57"/>
  <c r="M198" i="57"/>
  <c r="N198" i="57"/>
  <c r="O198" i="57"/>
  <c r="L199" i="57"/>
  <c r="M199" i="57"/>
  <c r="N199" i="57"/>
  <c r="O199" i="57"/>
  <c r="L200" i="57"/>
  <c r="M200" i="57"/>
  <c r="N200" i="57"/>
  <c r="O200" i="57"/>
  <c r="L201" i="57"/>
  <c r="M201" i="57"/>
  <c r="N201" i="57"/>
  <c r="O201" i="57"/>
  <c r="L202" i="57"/>
  <c r="M202" i="57"/>
  <c r="N202" i="57"/>
  <c r="O202" i="57"/>
  <c r="L203" i="57"/>
  <c r="M203" i="57"/>
  <c r="N203" i="57"/>
  <c r="O203" i="57"/>
  <c r="L204" i="57"/>
  <c r="M204" i="57"/>
  <c r="N204" i="57"/>
  <c r="O204" i="57"/>
  <c r="L205" i="57"/>
  <c r="M205" i="57"/>
  <c r="N205" i="57"/>
  <c r="O205" i="57"/>
  <c r="L206" i="57"/>
  <c r="M206" i="57"/>
  <c r="N206" i="57"/>
  <c r="O206" i="57"/>
  <c r="L207" i="57"/>
  <c r="M207" i="57"/>
  <c r="N207" i="57"/>
  <c r="O207" i="57"/>
  <c r="L208" i="57"/>
  <c r="M208" i="57"/>
  <c r="N208" i="57"/>
  <c r="O208" i="57"/>
  <c r="L209" i="57"/>
  <c r="M209" i="57"/>
  <c r="N209" i="57"/>
  <c r="O209" i="57"/>
  <c r="L210" i="57"/>
  <c r="M210" i="57"/>
  <c r="N210" i="57"/>
  <c r="O210" i="57"/>
  <c r="L211" i="57"/>
  <c r="M211" i="57"/>
  <c r="N211" i="57"/>
  <c r="O211" i="57"/>
  <c r="L212" i="57"/>
  <c r="M212" i="57"/>
  <c r="N212" i="57"/>
  <c r="O212" i="57"/>
  <c r="L213" i="57"/>
  <c r="M213" i="57"/>
  <c r="N213" i="57"/>
  <c r="O213" i="57"/>
  <c r="L214" i="57"/>
  <c r="M214" i="57"/>
  <c r="N214" i="57"/>
  <c r="O214" i="57"/>
  <c r="L215" i="57"/>
  <c r="M215" i="57"/>
  <c r="N215" i="57"/>
  <c r="O215" i="57"/>
  <c r="L216" i="57"/>
  <c r="M216" i="57"/>
  <c r="N216" i="57"/>
  <c r="O216" i="57"/>
  <c r="L217" i="57"/>
  <c r="M217" i="57"/>
  <c r="N217" i="57"/>
  <c r="O217" i="57"/>
  <c r="L218" i="57"/>
  <c r="M218" i="57"/>
  <c r="N218" i="57"/>
  <c r="O218" i="57"/>
  <c r="L219" i="57"/>
  <c r="M219" i="57"/>
  <c r="N219" i="57"/>
  <c r="O219" i="57"/>
  <c r="L220" i="57"/>
  <c r="M220" i="57"/>
  <c r="N220" i="57"/>
  <c r="O220" i="57"/>
  <c r="L221" i="57"/>
  <c r="M221" i="57"/>
  <c r="N221" i="57"/>
  <c r="O221" i="57"/>
  <c r="L222" i="57"/>
  <c r="M222" i="57"/>
  <c r="N222" i="57"/>
  <c r="O222" i="57"/>
  <c r="L223" i="57"/>
  <c r="M223" i="57"/>
  <c r="N223" i="57"/>
  <c r="O223" i="57"/>
  <c r="L224" i="57"/>
  <c r="M224" i="57"/>
  <c r="N224" i="57"/>
  <c r="O224" i="57"/>
  <c r="L225" i="57"/>
  <c r="M225" i="57"/>
  <c r="N225" i="57"/>
  <c r="O225" i="57"/>
  <c r="L226" i="57"/>
  <c r="M226" i="57"/>
  <c r="N226" i="57"/>
  <c r="O226" i="57"/>
  <c r="L227" i="57"/>
  <c r="M227" i="57"/>
  <c r="N227" i="57"/>
  <c r="O227" i="57"/>
  <c r="L228" i="57"/>
  <c r="M228" i="57"/>
  <c r="N228" i="57"/>
  <c r="O228" i="57"/>
  <c r="L229" i="57"/>
  <c r="M229" i="57"/>
  <c r="N229" i="57"/>
  <c r="O229" i="57"/>
  <c r="L230" i="57"/>
  <c r="M230" i="57"/>
  <c r="N230" i="57"/>
  <c r="O230" i="57"/>
  <c r="L231" i="57"/>
  <c r="M231" i="57"/>
  <c r="N231" i="57"/>
  <c r="O231" i="57"/>
  <c r="L232" i="57"/>
  <c r="M232" i="57"/>
  <c r="N232" i="57"/>
  <c r="O232" i="57"/>
  <c r="L233" i="57"/>
  <c r="M233" i="57"/>
  <c r="N233" i="57"/>
  <c r="O233" i="57"/>
  <c r="L234" i="57"/>
  <c r="M234" i="57"/>
  <c r="N234" i="57"/>
  <c r="O234" i="57"/>
  <c r="L235" i="57"/>
  <c r="M235" i="57"/>
  <c r="N235" i="57"/>
  <c r="O235" i="57"/>
  <c r="L236" i="57"/>
  <c r="M236" i="57"/>
  <c r="N236" i="57"/>
  <c r="O236" i="57"/>
  <c r="L237" i="57"/>
  <c r="M237" i="57"/>
  <c r="N237" i="57"/>
  <c r="O237" i="57"/>
  <c r="L238" i="57"/>
  <c r="M238" i="57"/>
  <c r="N238" i="57"/>
  <c r="O238" i="57"/>
  <c r="L239" i="57"/>
  <c r="M239" i="57"/>
  <c r="N239" i="57"/>
  <c r="O239" i="57"/>
  <c r="L240" i="57"/>
  <c r="M240" i="57"/>
  <c r="N240" i="57"/>
  <c r="O240" i="57"/>
  <c r="L241" i="57"/>
  <c r="M241" i="57"/>
  <c r="N241" i="57"/>
  <c r="O241" i="57"/>
  <c r="L242" i="57"/>
  <c r="M242" i="57"/>
  <c r="N242" i="57"/>
  <c r="O242" i="57"/>
  <c r="L243" i="57"/>
  <c r="M243" i="57"/>
  <c r="N243" i="57"/>
  <c r="O243" i="57"/>
  <c r="L244" i="57"/>
  <c r="M244" i="57"/>
  <c r="N244" i="57"/>
  <c r="O244" i="57"/>
  <c r="L245" i="57"/>
  <c r="M245" i="57"/>
  <c r="N245" i="57"/>
  <c r="O245" i="57"/>
  <c r="L246" i="57"/>
  <c r="M246" i="57"/>
  <c r="N246" i="57"/>
  <c r="O246" i="57"/>
  <c r="L247" i="57"/>
  <c r="M247" i="57"/>
  <c r="N247" i="57"/>
  <c r="O247" i="57"/>
  <c r="L248" i="57"/>
  <c r="M248" i="57"/>
  <c r="N248" i="57"/>
  <c r="O248" i="57"/>
  <c r="L249" i="57"/>
  <c r="M249" i="57"/>
  <c r="N249" i="57"/>
  <c r="O249" i="57"/>
  <c r="L250" i="57"/>
  <c r="M250" i="57"/>
  <c r="N250" i="57"/>
  <c r="O250" i="57"/>
  <c r="L251" i="57"/>
  <c r="M251" i="57"/>
  <c r="N251" i="57"/>
  <c r="O251" i="57"/>
  <c r="L252" i="57"/>
  <c r="M252" i="57"/>
  <c r="N252" i="57"/>
  <c r="O252" i="57"/>
  <c r="L253" i="57"/>
  <c r="M253" i="57"/>
  <c r="N253" i="57"/>
  <c r="O253" i="57"/>
  <c r="L254" i="57"/>
  <c r="M254" i="57"/>
  <c r="N254" i="57"/>
  <c r="O254" i="57"/>
  <c r="L255" i="57"/>
  <c r="M255" i="57"/>
  <c r="N255" i="57"/>
  <c r="O255" i="57"/>
  <c r="L256" i="57"/>
  <c r="M256" i="57"/>
  <c r="N256" i="57"/>
  <c r="O256" i="57"/>
  <c r="L257" i="57"/>
  <c r="M257" i="57"/>
  <c r="N257" i="57"/>
  <c r="O257" i="57"/>
  <c r="L258" i="57"/>
  <c r="M258" i="57"/>
  <c r="N258" i="57"/>
  <c r="O258" i="57"/>
  <c r="L259" i="57"/>
  <c r="M259" i="57"/>
  <c r="N259" i="57"/>
  <c r="O259" i="57"/>
  <c r="L260" i="57"/>
  <c r="M260" i="57"/>
  <c r="N260" i="57"/>
  <c r="O260" i="57"/>
  <c r="L261" i="57"/>
  <c r="M261" i="57"/>
  <c r="N261" i="57"/>
  <c r="O261" i="57"/>
  <c r="L262" i="57"/>
  <c r="M262" i="57"/>
  <c r="N262" i="57"/>
  <c r="O262" i="57"/>
  <c r="L263" i="57"/>
  <c r="M263" i="57"/>
  <c r="N263" i="57"/>
  <c r="O263" i="57"/>
  <c r="L264" i="57"/>
  <c r="M264" i="57"/>
  <c r="N264" i="57"/>
  <c r="O264" i="57"/>
  <c r="L265" i="57"/>
  <c r="M265" i="57"/>
  <c r="N265" i="57"/>
  <c r="O265" i="57"/>
  <c r="L266" i="57"/>
  <c r="M266" i="57"/>
  <c r="N266" i="57"/>
  <c r="O266" i="57"/>
  <c r="L267" i="57"/>
  <c r="M267" i="57"/>
  <c r="N267" i="57"/>
  <c r="O267" i="57"/>
  <c r="L268" i="57"/>
  <c r="M268" i="57"/>
  <c r="N268" i="57"/>
  <c r="O268" i="57"/>
  <c r="L269" i="57"/>
  <c r="M269" i="57"/>
  <c r="N269" i="57"/>
  <c r="O269" i="57"/>
  <c r="L270" i="57"/>
  <c r="M270" i="57"/>
  <c r="N270" i="57"/>
  <c r="O270" i="57"/>
  <c r="L271" i="57"/>
  <c r="M271" i="57"/>
  <c r="N271" i="57"/>
  <c r="O271" i="57"/>
  <c r="L272" i="57"/>
  <c r="M272" i="57"/>
  <c r="N272" i="57"/>
  <c r="O272" i="57"/>
  <c r="L273" i="57"/>
  <c r="M273" i="57"/>
  <c r="N273" i="57"/>
  <c r="O273" i="57"/>
  <c r="L274" i="57"/>
  <c r="M274" i="57"/>
  <c r="N274" i="57"/>
  <c r="O274" i="57"/>
  <c r="L275" i="57"/>
  <c r="M275" i="57"/>
  <c r="N275" i="57"/>
  <c r="O275" i="57"/>
  <c r="L276" i="57"/>
  <c r="M276" i="57"/>
  <c r="N276" i="57"/>
  <c r="O276" i="57"/>
  <c r="L277" i="57"/>
  <c r="M277" i="57"/>
  <c r="N277" i="57"/>
  <c r="O277" i="57"/>
  <c r="L278" i="57"/>
  <c r="M278" i="57"/>
  <c r="N278" i="57"/>
  <c r="O278" i="57"/>
  <c r="L279" i="57"/>
  <c r="M279" i="57"/>
  <c r="N279" i="57"/>
  <c r="O279" i="57"/>
  <c r="L280" i="57"/>
  <c r="M280" i="57"/>
  <c r="N280" i="57"/>
  <c r="O280" i="57"/>
  <c r="L281" i="57"/>
  <c r="M281" i="57"/>
  <c r="N281" i="57"/>
  <c r="O281" i="57"/>
  <c r="L282" i="57"/>
  <c r="M282" i="57"/>
  <c r="N282" i="57"/>
  <c r="O282" i="57"/>
  <c r="L283" i="57"/>
  <c r="M283" i="57"/>
  <c r="N283" i="57"/>
  <c r="O283" i="57"/>
  <c r="L284" i="57"/>
  <c r="M284" i="57"/>
  <c r="N284" i="57"/>
  <c r="O284" i="57"/>
  <c r="L285" i="57"/>
  <c r="M285" i="57"/>
  <c r="N285" i="57"/>
  <c r="O285" i="57"/>
  <c r="L286" i="57"/>
  <c r="M286" i="57"/>
  <c r="N286" i="57"/>
  <c r="O286" i="57"/>
  <c r="L287" i="57"/>
  <c r="M287" i="57"/>
  <c r="N287" i="57"/>
  <c r="O287" i="57"/>
  <c r="L288" i="57"/>
  <c r="M288" i="57"/>
  <c r="N288" i="57"/>
  <c r="O288" i="57"/>
  <c r="L289" i="57"/>
  <c r="M289" i="57"/>
  <c r="N289" i="57"/>
  <c r="O289" i="57"/>
  <c r="L290" i="57"/>
  <c r="M290" i="57"/>
  <c r="N290" i="57"/>
  <c r="O290" i="57"/>
  <c r="L291" i="57"/>
  <c r="M291" i="57"/>
  <c r="N291" i="57"/>
  <c r="O291" i="57"/>
  <c r="L292" i="57"/>
  <c r="M292" i="57"/>
  <c r="N292" i="57"/>
  <c r="O292" i="57"/>
  <c r="L293" i="57"/>
  <c r="M293" i="57"/>
  <c r="N293" i="57"/>
  <c r="O293" i="57"/>
  <c r="L294" i="57"/>
  <c r="M294" i="57"/>
  <c r="N294" i="57"/>
  <c r="O294" i="57"/>
  <c r="L295" i="57"/>
  <c r="M295" i="57"/>
  <c r="N295" i="57"/>
  <c r="O295" i="57"/>
  <c r="L296" i="57"/>
  <c r="M296" i="57"/>
  <c r="N296" i="57"/>
  <c r="O296" i="57"/>
  <c r="L297" i="57"/>
  <c r="M297" i="57"/>
  <c r="N297" i="57"/>
  <c r="O297" i="57"/>
  <c r="L298" i="57"/>
  <c r="M298" i="57"/>
  <c r="N298" i="57"/>
  <c r="O298" i="57"/>
  <c r="L299" i="57"/>
  <c r="M299" i="57"/>
  <c r="N299" i="57"/>
  <c r="O299" i="57"/>
  <c r="L300" i="57"/>
  <c r="M300" i="57"/>
  <c r="N300" i="57"/>
  <c r="O300" i="57"/>
  <c r="L301" i="57"/>
  <c r="M301" i="57"/>
  <c r="N301" i="57"/>
  <c r="O301" i="57"/>
  <c r="L302" i="57"/>
  <c r="M302" i="57"/>
  <c r="N302" i="57"/>
  <c r="O302" i="57"/>
  <c r="L303" i="57"/>
  <c r="M303" i="57"/>
  <c r="N303" i="57"/>
  <c r="O303" i="57"/>
  <c r="L304" i="57"/>
  <c r="M304" i="57"/>
  <c r="N304" i="57"/>
  <c r="O304" i="57"/>
  <c r="L305" i="57"/>
  <c r="M305" i="57"/>
  <c r="N305" i="57"/>
  <c r="O305" i="57"/>
  <c r="L306" i="57"/>
  <c r="M306" i="57"/>
  <c r="N306" i="57"/>
  <c r="O306" i="57"/>
  <c r="L307" i="57"/>
  <c r="M307" i="57"/>
  <c r="N307" i="57"/>
  <c r="O307" i="57"/>
  <c r="L308" i="57"/>
  <c r="M308" i="57"/>
  <c r="N308" i="57"/>
  <c r="O308" i="57"/>
  <c r="L309" i="57"/>
  <c r="M309" i="57"/>
  <c r="N309" i="57"/>
  <c r="O309" i="57"/>
  <c r="L310" i="57"/>
  <c r="M310" i="57"/>
  <c r="N310" i="57"/>
  <c r="O310" i="57"/>
  <c r="L311" i="57"/>
  <c r="M311" i="57"/>
  <c r="N311" i="57"/>
  <c r="O311" i="57"/>
  <c r="L312" i="57"/>
  <c r="M312" i="57"/>
  <c r="N312" i="57"/>
  <c r="O312" i="57"/>
  <c r="L313" i="57"/>
  <c r="M313" i="57"/>
  <c r="N313" i="57"/>
  <c r="O313" i="57"/>
  <c r="L314" i="57"/>
  <c r="M314" i="57"/>
  <c r="N314" i="57"/>
  <c r="O314" i="57"/>
  <c r="L315" i="57"/>
  <c r="M315" i="57"/>
  <c r="N315" i="57"/>
  <c r="O315" i="57"/>
  <c r="L316" i="57"/>
  <c r="M316" i="57"/>
  <c r="N316" i="57"/>
  <c r="O316" i="57"/>
  <c r="L317" i="57"/>
  <c r="M317" i="57"/>
  <c r="N317" i="57"/>
  <c r="O317" i="57"/>
  <c r="L318" i="57"/>
  <c r="M318" i="57"/>
  <c r="N318" i="57"/>
  <c r="O318" i="57"/>
  <c r="L319" i="57"/>
  <c r="M319" i="57"/>
  <c r="N319" i="57"/>
  <c r="O319" i="57"/>
  <c r="L320" i="57"/>
  <c r="M320" i="57"/>
  <c r="N320" i="57"/>
  <c r="O320" i="57"/>
  <c r="L321" i="57"/>
  <c r="M321" i="57"/>
  <c r="N321" i="57"/>
  <c r="O321" i="57"/>
  <c r="L322" i="57"/>
  <c r="M322" i="57"/>
  <c r="N322" i="57"/>
  <c r="O322" i="57"/>
  <c r="L323" i="57"/>
  <c r="M323" i="57"/>
  <c r="N323" i="57"/>
  <c r="O323" i="57"/>
  <c r="L324" i="57"/>
  <c r="M324" i="57"/>
  <c r="N324" i="57"/>
  <c r="O324" i="57"/>
  <c r="L325" i="57"/>
  <c r="M325" i="57"/>
  <c r="N325" i="57"/>
  <c r="O325" i="57"/>
  <c r="L326" i="57"/>
  <c r="M326" i="57"/>
  <c r="N326" i="57"/>
  <c r="O326" i="57"/>
  <c r="L327" i="57"/>
  <c r="M327" i="57"/>
  <c r="N327" i="57"/>
  <c r="O327" i="57"/>
  <c r="L328" i="57"/>
  <c r="M328" i="57"/>
  <c r="N328" i="57"/>
  <c r="O328" i="57"/>
  <c r="L329" i="57"/>
  <c r="M329" i="57"/>
  <c r="N329" i="57"/>
  <c r="O329" i="57"/>
  <c r="L330" i="57"/>
  <c r="M330" i="57"/>
  <c r="N330" i="57"/>
  <c r="O330" i="57"/>
  <c r="L331" i="57"/>
  <c r="M331" i="57"/>
  <c r="N331" i="57"/>
  <c r="O331" i="57"/>
  <c r="L332" i="57"/>
  <c r="M332" i="57"/>
  <c r="N332" i="57"/>
  <c r="O332" i="57"/>
  <c r="L333" i="57"/>
  <c r="M333" i="57"/>
  <c r="N333" i="57"/>
  <c r="O333" i="57"/>
  <c r="L334" i="57"/>
  <c r="M334" i="57"/>
  <c r="N334" i="57"/>
  <c r="O334" i="57"/>
  <c r="L335" i="57"/>
  <c r="M335" i="57"/>
  <c r="N335" i="57"/>
  <c r="O335" i="57"/>
  <c r="L336" i="57"/>
  <c r="M336" i="57"/>
  <c r="N336" i="57"/>
  <c r="O336" i="57"/>
  <c r="L337" i="57"/>
  <c r="M337" i="57"/>
  <c r="N337" i="57"/>
  <c r="O337" i="57"/>
  <c r="L338" i="57"/>
  <c r="M338" i="57"/>
  <c r="N338" i="57"/>
  <c r="O338" i="57"/>
  <c r="L339" i="57"/>
  <c r="M339" i="57"/>
  <c r="N339" i="57"/>
  <c r="O339" i="57"/>
  <c r="L340" i="57"/>
  <c r="M340" i="57"/>
  <c r="N340" i="57"/>
  <c r="O340" i="57"/>
  <c r="L341" i="57"/>
  <c r="M341" i="57"/>
  <c r="N341" i="57"/>
  <c r="O341" i="57"/>
  <c r="L342" i="57"/>
  <c r="M342" i="57"/>
  <c r="N342" i="57"/>
  <c r="O342" i="57"/>
  <c r="L343" i="57"/>
  <c r="M343" i="57"/>
  <c r="N343" i="57"/>
  <c r="O343" i="57"/>
  <c r="L344" i="57"/>
  <c r="M344" i="57"/>
  <c r="N344" i="57"/>
  <c r="O344" i="57"/>
  <c r="L345" i="57"/>
  <c r="M345" i="57"/>
  <c r="N345" i="57"/>
  <c r="O345" i="57"/>
  <c r="L346" i="57"/>
  <c r="M346" i="57"/>
  <c r="N346" i="57"/>
  <c r="O346" i="57"/>
  <c r="L347" i="57"/>
  <c r="M347" i="57"/>
  <c r="N347" i="57"/>
  <c r="O347" i="57"/>
  <c r="L348" i="57"/>
  <c r="M348" i="57"/>
  <c r="N348" i="57"/>
  <c r="O348" i="57"/>
  <c r="L349" i="57"/>
  <c r="M349" i="57"/>
  <c r="N349" i="57"/>
  <c r="O349" i="57"/>
  <c r="L350" i="57"/>
  <c r="M350" i="57"/>
  <c r="N350" i="57"/>
  <c r="O350" i="57"/>
  <c r="L351" i="57"/>
  <c r="M351" i="57"/>
  <c r="N351" i="57"/>
  <c r="O351" i="57"/>
  <c r="M352" i="57"/>
  <c r="N352" i="57"/>
  <c r="O352" i="57"/>
  <c r="R352" i="57"/>
  <c r="S352" i="57" s="1"/>
  <c r="M353" i="57"/>
  <c r="N353" i="57"/>
  <c r="O353" i="57"/>
  <c r="R353" i="57"/>
  <c r="S353" i="57" s="1"/>
  <c r="M354" i="57"/>
  <c r="N354" i="57"/>
  <c r="O354" i="57"/>
  <c r="R354" i="57"/>
  <c r="S354" i="57" s="1"/>
  <c r="M355" i="57"/>
  <c r="N355" i="57"/>
  <c r="O355" i="57"/>
  <c r="R355" i="57"/>
  <c r="S355" i="57" s="1"/>
  <c r="M356" i="57"/>
  <c r="N356" i="57"/>
  <c r="O356" i="57"/>
  <c r="R356" i="57"/>
  <c r="S356" i="57" s="1"/>
  <c r="M357" i="57"/>
  <c r="N357" i="57"/>
  <c r="O357" i="57"/>
  <c r="R357" i="57"/>
  <c r="S357" i="57" s="1"/>
  <c r="M358" i="57"/>
  <c r="N358" i="57"/>
  <c r="O358" i="57"/>
  <c r="R358" i="57"/>
  <c r="S358" i="57" s="1"/>
  <c r="M359" i="57"/>
  <c r="N359" i="57"/>
  <c r="O359" i="57"/>
  <c r="R359" i="57"/>
  <c r="S359" i="57" s="1"/>
  <c r="M360" i="57"/>
  <c r="N360" i="57"/>
  <c r="O360" i="57"/>
  <c r="R360" i="57"/>
  <c r="S360" i="57" s="1"/>
  <c r="M361" i="57"/>
  <c r="N361" i="57"/>
  <c r="O361" i="57"/>
  <c r="R361" i="57"/>
  <c r="S361" i="57" s="1"/>
  <c r="M362" i="57"/>
  <c r="N362" i="57"/>
  <c r="O362" i="57"/>
  <c r="R362" i="57"/>
  <c r="S362" i="57" s="1"/>
  <c r="M363" i="57"/>
  <c r="N363" i="57"/>
  <c r="O363" i="57"/>
  <c r="R363" i="57"/>
  <c r="S363" i="57" s="1"/>
  <c r="M364" i="57"/>
  <c r="N364" i="57"/>
  <c r="O364" i="57"/>
  <c r="R364" i="57"/>
  <c r="S364" i="57" s="1"/>
  <c r="M365" i="57"/>
  <c r="N365" i="57"/>
  <c r="O365" i="57"/>
  <c r="R365" i="57"/>
  <c r="S365" i="57" s="1"/>
  <c r="M366" i="57"/>
  <c r="N366" i="57"/>
  <c r="O366" i="57"/>
  <c r="R366" i="57"/>
  <c r="S366" i="57" s="1"/>
  <c r="M367" i="57"/>
  <c r="N367" i="57"/>
  <c r="O367" i="57"/>
  <c r="R367" i="57"/>
  <c r="S367" i="57" s="1"/>
  <c r="M368" i="57"/>
  <c r="N368" i="57"/>
  <c r="O368" i="57"/>
  <c r="R368" i="57"/>
  <c r="S368" i="57" s="1"/>
  <c r="M369" i="57"/>
  <c r="N369" i="57"/>
  <c r="O369" i="57"/>
  <c r="R369" i="57"/>
  <c r="S369" i="57" s="1"/>
  <c r="M370" i="57"/>
  <c r="N370" i="57"/>
  <c r="O370" i="57"/>
  <c r="R370" i="57"/>
  <c r="S370" i="57" s="1"/>
  <c r="M371" i="57"/>
  <c r="N371" i="57"/>
  <c r="O371" i="57"/>
  <c r="R371" i="57"/>
  <c r="S371" i="57" s="1"/>
  <c r="M372" i="57"/>
  <c r="N372" i="57"/>
  <c r="O372" i="57"/>
  <c r="R372" i="57"/>
  <c r="S372" i="57" s="1"/>
  <c r="M373" i="57"/>
  <c r="N373" i="57"/>
  <c r="O373" i="57"/>
  <c r="R373" i="57"/>
  <c r="S373" i="57" s="1"/>
  <c r="M374" i="57"/>
  <c r="N374" i="57"/>
  <c r="O374" i="57"/>
  <c r="R374" i="57"/>
  <c r="S374" i="57" s="1"/>
  <c r="M375" i="57"/>
  <c r="N375" i="57"/>
  <c r="O375" i="57"/>
  <c r="R375" i="57"/>
  <c r="S375" i="57" s="1"/>
  <c r="M376" i="57"/>
  <c r="N376" i="57"/>
  <c r="O376" i="57"/>
  <c r="R376" i="57"/>
  <c r="S376" i="57" s="1"/>
  <c r="M377" i="57"/>
  <c r="N377" i="57"/>
  <c r="O377" i="57"/>
  <c r="R377" i="57"/>
  <c r="S377" i="57" s="1"/>
  <c r="M378" i="57"/>
  <c r="N378" i="57"/>
  <c r="O378" i="57"/>
  <c r="R378" i="57"/>
  <c r="S378" i="57" s="1"/>
  <c r="M379" i="57"/>
  <c r="N379" i="57"/>
  <c r="O379" i="57"/>
  <c r="R379" i="57"/>
  <c r="S379" i="57" s="1"/>
  <c r="M380" i="57"/>
  <c r="N380" i="57"/>
  <c r="O380" i="57"/>
  <c r="R380" i="57"/>
  <c r="S380" i="57" s="1"/>
  <c r="M381" i="57"/>
  <c r="N381" i="57"/>
  <c r="O381" i="57"/>
  <c r="R381" i="57"/>
  <c r="S381" i="57" s="1"/>
  <c r="M382" i="57"/>
  <c r="N382" i="57"/>
  <c r="O382" i="57"/>
  <c r="R382" i="57"/>
  <c r="S382" i="57" s="1"/>
  <c r="M383" i="57"/>
  <c r="N383" i="57"/>
  <c r="O383" i="57"/>
  <c r="R383" i="57"/>
  <c r="S383" i="57" s="1"/>
  <c r="M384" i="57"/>
  <c r="N384" i="57"/>
  <c r="O384" i="57"/>
  <c r="R384" i="57"/>
  <c r="S384" i="57" s="1"/>
  <c r="M385" i="57"/>
  <c r="N385" i="57"/>
  <c r="O385" i="57"/>
  <c r="R385" i="57"/>
  <c r="S385" i="57" s="1"/>
  <c r="M386" i="57"/>
  <c r="N386" i="57"/>
  <c r="O386" i="57"/>
  <c r="R386" i="57"/>
  <c r="S386" i="57" s="1"/>
  <c r="M387" i="57"/>
  <c r="N387" i="57"/>
  <c r="O387" i="57"/>
  <c r="R387" i="57"/>
  <c r="S387" i="57" s="1"/>
  <c r="M388" i="57"/>
  <c r="N388" i="57"/>
  <c r="O388" i="57"/>
  <c r="R388" i="57"/>
  <c r="S388" i="57" s="1"/>
  <c r="M389" i="57"/>
  <c r="N389" i="57"/>
  <c r="O389" i="57"/>
  <c r="R389" i="57"/>
  <c r="S389" i="57" s="1"/>
  <c r="M390" i="57"/>
  <c r="N390" i="57"/>
  <c r="O390" i="57"/>
  <c r="R390" i="57"/>
  <c r="S390" i="57" s="1"/>
  <c r="M391" i="57"/>
  <c r="N391" i="57"/>
  <c r="O391" i="57"/>
  <c r="R391" i="57"/>
  <c r="S391" i="57" s="1"/>
  <c r="M392" i="57"/>
  <c r="N392" i="57"/>
  <c r="O392" i="57"/>
  <c r="R392" i="57"/>
  <c r="S392" i="57" s="1"/>
  <c r="M393" i="57"/>
  <c r="N393" i="57"/>
  <c r="O393" i="57"/>
  <c r="R393" i="57"/>
  <c r="S393" i="57" s="1"/>
  <c r="M394" i="57"/>
  <c r="N394" i="57"/>
  <c r="O394" i="57"/>
  <c r="R394" i="57"/>
  <c r="S394" i="57" s="1"/>
  <c r="M395" i="57"/>
  <c r="N395" i="57"/>
  <c r="O395" i="57"/>
  <c r="R395" i="57"/>
  <c r="S395" i="57" s="1"/>
  <c r="M396" i="57"/>
  <c r="N396" i="57"/>
  <c r="O396" i="57"/>
  <c r="R396" i="57"/>
  <c r="S396" i="57" s="1"/>
  <c r="M397" i="57"/>
  <c r="N397" i="57"/>
  <c r="O397" i="57"/>
  <c r="R397" i="57"/>
  <c r="S397" i="57" s="1"/>
  <c r="M398" i="57"/>
  <c r="N398" i="57"/>
  <c r="O398" i="57"/>
  <c r="R398" i="57"/>
  <c r="S398" i="57" s="1"/>
  <c r="M399" i="57"/>
  <c r="N399" i="57"/>
  <c r="O399" i="57"/>
  <c r="R399" i="57"/>
  <c r="S399" i="57" s="1"/>
  <c r="M400" i="57"/>
  <c r="N400" i="57"/>
  <c r="O400" i="57"/>
  <c r="R400" i="57"/>
  <c r="S400" i="57" s="1"/>
  <c r="M401" i="57"/>
  <c r="N401" i="57"/>
  <c r="O401" i="57"/>
  <c r="R401" i="57"/>
  <c r="S401" i="57" s="1"/>
  <c r="M402" i="57"/>
  <c r="N402" i="57"/>
  <c r="O402" i="57"/>
  <c r="R402" i="57"/>
  <c r="S402" i="57" s="1"/>
  <c r="M403" i="57"/>
  <c r="N403" i="57"/>
  <c r="O403" i="57"/>
  <c r="R403" i="57"/>
  <c r="S403" i="57" s="1"/>
  <c r="M404" i="57"/>
  <c r="N404" i="57"/>
  <c r="O404" i="57"/>
  <c r="R404" i="57"/>
  <c r="S404" i="57" s="1"/>
  <c r="M405" i="57"/>
  <c r="N405" i="57"/>
  <c r="O405" i="57"/>
  <c r="R405" i="57"/>
  <c r="S405" i="57" s="1"/>
  <c r="M406" i="57"/>
  <c r="N406" i="57"/>
  <c r="O406" i="57"/>
  <c r="R406" i="57"/>
  <c r="S406" i="57" s="1"/>
  <c r="M407" i="57"/>
  <c r="N407" i="57"/>
  <c r="O407" i="57"/>
  <c r="R407" i="57"/>
  <c r="S407" i="57" s="1"/>
  <c r="M408" i="57"/>
  <c r="N408" i="57"/>
  <c r="O408" i="57"/>
  <c r="R408" i="57"/>
  <c r="S408" i="57" s="1"/>
  <c r="M409" i="57"/>
  <c r="N409" i="57"/>
  <c r="O409" i="57"/>
  <c r="R409" i="57"/>
  <c r="S409" i="57" s="1"/>
  <c r="M410" i="57"/>
  <c r="N410" i="57"/>
  <c r="O410" i="57"/>
  <c r="R410" i="57"/>
  <c r="S410" i="57" s="1"/>
  <c r="M411" i="57"/>
  <c r="N411" i="57"/>
  <c r="O411" i="57"/>
  <c r="R411" i="57"/>
  <c r="S411" i="57" s="1"/>
  <c r="M412" i="57"/>
  <c r="N412" i="57"/>
  <c r="O412" i="57"/>
  <c r="R412" i="57"/>
  <c r="S412" i="57" s="1"/>
  <c r="M413" i="57"/>
  <c r="N413" i="57"/>
  <c r="O413" i="57"/>
  <c r="R413" i="57"/>
  <c r="S413" i="57" s="1"/>
  <c r="M414" i="57"/>
  <c r="N414" i="57"/>
  <c r="O414" i="57"/>
  <c r="R414" i="57"/>
  <c r="S414" i="57" s="1"/>
  <c r="M415" i="57"/>
  <c r="N415" i="57"/>
  <c r="O415" i="57"/>
  <c r="R415" i="57"/>
  <c r="S415" i="57" s="1"/>
  <c r="M416" i="57"/>
  <c r="N416" i="57"/>
  <c r="O416" i="57"/>
  <c r="R416" i="57"/>
  <c r="S416" i="57" s="1"/>
  <c r="M417" i="57"/>
  <c r="N417" i="57"/>
  <c r="O417" i="57"/>
  <c r="R417" i="57"/>
  <c r="S417" i="57" s="1"/>
  <c r="M418" i="57"/>
  <c r="N418" i="57"/>
  <c r="O418" i="57"/>
  <c r="R418" i="57"/>
  <c r="S418" i="57" s="1"/>
  <c r="M419" i="57"/>
  <c r="N419" i="57"/>
  <c r="O419" i="57"/>
  <c r="R419" i="57"/>
  <c r="S419" i="57" s="1"/>
  <c r="M420" i="57"/>
  <c r="N420" i="57"/>
  <c r="O420" i="57"/>
  <c r="R420" i="57"/>
  <c r="S420" i="57" s="1"/>
  <c r="M421" i="57"/>
  <c r="N421" i="57"/>
  <c r="O421" i="57"/>
  <c r="R421" i="57"/>
  <c r="S421" i="57" s="1"/>
  <c r="M422" i="57"/>
  <c r="N422" i="57"/>
  <c r="O422" i="57"/>
  <c r="R422" i="57"/>
  <c r="S422" i="57" s="1"/>
  <c r="M423" i="57"/>
  <c r="N423" i="57"/>
  <c r="O423" i="57"/>
  <c r="R423" i="57"/>
  <c r="S423" i="57" s="1"/>
  <c r="M424" i="57"/>
  <c r="N424" i="57"/>
  <c r="O424" i="57"/>
  <c r="R424" i="57"/>
  <c r="S424" i="57" s="1"/>
  <c r="M425" i="57"/>
  <c r="N425" i="57"/>
  <c r="O425" i="57"/>
  <c r="R425" i="57"/>
  <c r="S425" i="57" s="1"/>
  <c r="M426" i="57"/>
  <c r="N426" i="57"/>
  <c r="O426" i="57"/>
  <c r="R426" i="57"/>
  <c r="S426" i="57" s="1"/>
  <c r="M427" i="57"/>
  <c r="N427" i="57"/>
  <c r="O427" i="57"/>
  <c r="R427" i="57"/>
  <c r="S427" i="57" s="1"/>
  <c r="M428" i="57"/>
  <c r="N428" i="57"/>
  <c r="O428" i="57"/>
  <c r="R428" i="57"/>
  <c r="S428" i="57" s="1"/>
  <c r="M429" i="57"/>
  <c r="N429" i="57"/>
  <c r="O429" i="57"/>
  <c r="R429" i="57"/>
  <c r="S429" i="57" s="1"/>
  <c r="M430" i="57"/>
  <c r="N430" i="57"/>
  <c r="O430" i="57"/>
  <c r="R430" i="57"/>
  <c r="S430" i="57" s="1"/>
  <c r="M431" i="57"/>
  <c r="N431" i="57"/>
  <c r="O431" i="57"/>
  <c r="R431" i="57"/>
  <c r="S431" i="57" s="1"/>
  <c r="M432" i="57"/>
  <c r="N432" i="57"/>
  <c r="O432" i="57"/>
  <c r="R432" i="57"/>
  <c r="S432" i="57" s="1"/>
  <c r="M433" i="57"/>
  <c r="N433" i="57"/>
  <c r="O433" i="57"/>
  <c r="R433" i="57"/>
  <c r="S433" i="57" s="1"/>
  <c r="M434" i="57"/>
  <c r="N434" i="57"/>
  <c r="O434" i="57"/>
  <c r="R434" i="57"/>
  <c r="S434" i="57" s="1"/>
  <c r="M435" i="57"/>
  <c r="N435" i="57"/>
  <c r="O435" i="57"/>
  <c r="R435" i="57"/>
  <c r="S435" i="57" s="1"/>
  <c r="M436" i="57"/>
  <c r="N436" i="57"/>
  <c r="O436" i="57"/>
  <c r="R436" i="57"/>
  <c r="S436" i="57" s="1"/>
  <c r="M437" i="57"/>
  <c r="N437" i="57"/>
  <c r="O437" i="57"/>
  <c r="R437" i="57"/>
  <c r="S437" i="57" s="1"/>
  <c r="M438" i="57"/>
  <c r="N438" i="57"/>
  <c r="O438" i="57"/>
  <c r="R438" i="57"/>
  <c r="S438" i="57" s="1"/>
  <c r="M439" i="57"/>
  <c r="N439" i="57"/>
  <c r="O439" i="57"/>
  <c r="R439" i="57"/>
  <c r="S439" i="57" s="1"/>
  <c r="M440" i="57"/>
  <c r="N440" i="57"/>
  <c r="O440" i="57"/>
  <c r="R440" i="57"/>
  <c r="S440" i="57" s="1"/>
  <c r="M441" i="57"/>
  <c r="N441" i="57"/>
  <c r="O441" i="57"/>
  <c r="R441" i="57"/>
  <c r="S441" i="57" s="1"/>
  <c r="M442" i="57"/>
  <c r="N442" i="57"/>
  <c r="O442" i="57"/>
  <c r="R442" i="57"/>
  <c r="S442" i="57" s="1"/>
  <c r="M443" i="57"/>
  <c r="N443" i="57"/>
  <c r="O443" i="57"/>
  <c r="R443" i="57"/>
  <c r="S443" i="57" s="1"/>
  <c r="M444" i="57"/>
  <c r="N444" i="57"/>
  <c r="O444" i="57"/>
  <c r="R444" i="57"/>
  <c r="S444" i="57" s="1"/>
  <c r="M445" i="57"/>
  <c r="N445" i="57"/>
  <c r="O445" i="57"/>
  <c r="R445" i="57"/>
  <c r="S445" i="57" s="1"/>
  <c r="M446" i="57"/>
  <c r="N446" i="57"/>
  <c r="O446" i="57"/>
  <c r="R446" i="57"/>
  <c r="S446" i="57" s="1"/>
  <c r="M447" i="57"/>
  <c r="N447" i="57"/>
  <c r="O447" i="57"/>
  <c r="R447" i="57"/>
  <c r="S447" i="57" s="1"/>
  <c r="M448" i="57"/>
  <c r="N448" i="57"/>
  <c r="O448" i="57"/>
  <c r="R448" i="57"/>
  <c r="S448" i="57" s="1"/>
  <c r="M449" i="57"/>
  <c r="N449" i="57"/>
  <c r="O449" i="57"/>
  <c r="R449" i="57"/>
  <c r="S449" i="57" s="1"/>
  <c r="M450" i="57"/>
  <c r="N450" i="57"/>
  <c r="O450" i="57"/>
  <c r="R450" i="57"/>
  <c r="S450" i="57" s="1"/>
  <c r="M451" i="57"/>
  <c r="N451" i="57"/>
  <c r="O451" i="57"/>
  <c r="R451" i="57"/>
  <c r="S451" i="57" s="1"/>
  <c r="M452" i="57"/>
  <c r="N452" i="57"/>
  <c r="O452" i="57"/>
  <c r="R452" i="57"/>
  <c r="S452" i="57" s="1"/>
  <c r="M453" i="57"/>
  <c r="N453" i="57"/>
  <c r="O453" i="57"/>
  <c r="R453" i="57"/>
  <c r="S453" i="57" s="1"/>
  <c r="M454" i="57"/>
  <c r="N454" i="57"/>
  <c r="O454" i="57"/>
  <c r="R454" i="57"/>
  <c r="S454" i="57" s="1"/>
  <c r="M455" i="57"/>
  <c r="N455" i="57"/>
  <c r="O455" i="57"/>
  <c r="R455" i="57"/>
  <c r="S455" i="57" s="1"/>
  <c r="M456" i="57"/>
  <c r="N456" i="57"/>
  <c r="O456" i="57"/>
  <c r="R456" i="57"/>
  <c r="S456" i="57" s="1"/>
  <c r="M457" i="57"/>
  <c r="N457" i="57"/>
  <c r="O457" i="57"/>
  <c r="R457" i="57"/>
  <c r="S457" i="57" s="1"/>
  <c r="M458" i="57"/>
  <c r="N458" i="57"/>
  <c r="O458" i="57"/>
  <c r="R458" i="57"/>
  <c r="S458" i="57" s="1"/>
  <c r="M459" i="57"/>
  <c r="N459" i="57"/>
  <c r="O459" i="57"/>
  <c r="R459" i="57"/>
  <c r="S459" i="57" s="1"/>
  <c r="M460" i="57"/>
  <c r="N460" i="57"/>
  <c r="O460" i="57"/>
  <c r="R460" i="57"/>
  <c r="S460" i="57" s="1"/>
  <c r="M461" i="57"/>
  <c r="N461" i="57"/>
  <c r="O461" i="57"/>
  <c r="R461" i="57"/>
  <c r="S461" i="57" s="1"/>
  <c r="M462" i="57"/>
  <c r="N462" i="57"/>
  <c r="O462" i="57"/>
  <c r="R462" i="57"/>
  <c r="S462" i="57" s="1"/>
  <c r="M463" i="57"/>
  <c r="N463" i="57"/>
  <c r="O463" i="57"/>
  <c r="R463" i="57"/>
  <c r="S463" i="57" s="1"/>
  <c r="M464" i="57"/>
  <c r="N464" i="57"/>
  <c r="O464" i="57"/>
  <c r="R464" i="57"/>
  <c r="S464" i="57" s="1"/>
  <c r="M465" i="57"/>
  <c r="N465" i="57"/>
  <c r="O465" i="57"/>
  <c r="R465" i="57"/>
  <c r="S465" i="57" s="1"/>
  <c r="M466" i="57"/>
  <c r="N466" i="57"/>
  <c r="O466" i="57"/>
  <c r="R466" i="57"/>
  <c r="S466" i="57" s="1"/>
  <c r="M467" i="57"/>
  <c r="N467" i="57"/>
  <c r="O467" i="57"/>
  <c r="R467" i="57"/>
  <c r="S467" i="57" s="1"/>
  <c r="M468" i="57"/>
  <c r="N468" i="57"/>
  <c r="O468" i="57"/>
  <c r="R468" i="57"/>
  <c r="S468" i="57" s="1"/>
  <c r="M469" i="57"/>
  <c r="N469" i="57"/>
  <c r="O469" i="57"/>
  <c r="R469" i="57"/>
  <c r="S469" i="57" s="1"/>
  <c r="M470" i="57"/>
  <c r="N470" i="57"/>
  <c r="O470" i="57"/>
  <c r="R470" i="57"/>
  <c r="S470" i="57" s="1"/>
  <c r="M471" i="57"/>
  <c r="N471" i="57"/>
  <c r="O471" i="57"/>
  <c r="R471" i="57"/>
  <c r="S471" i="57" s="1"/>
  <c r="M472" i="57"/>
  <c r="N472" i="57"/>
  <c r="O472" i="57"/>
  <c r="R472" i="57"/>
  <c r="S472" i="57" s="1"/>
  <c r="M473" i="57"/>
  <c r="N473" i="57"/>
  <c r="O473" i="57"/>
  <c r="R473" i="57"/>
  <c r="S473" i="57" s="1"/>
  <c r="M474" i="57"/>
  <c r="N474" i="57"/>
  <c r="O474" i="57"/>
  <c r="R474" i="57"/>
  <c r="S474" i="57" s="1"/>
  <c r="M475" i="57"/>
  <c r="N475" i="57"/>
  <c r="O475" i="57"/>
  <c r="R475" i="57"/>
  <c r="S475" i="57" s="1"/>
  <c r="M476" i="57"/>
  <c r="N476" i="57"/>
  <c r="O476" i="57"/>
  <c r="R476" i="57"/>
  <c r="S476" i="57" s="1"/>
  <c r="M477" i="57"/>
  <c r="N477" i="57"/>
  <c r="O477" i="57"/>
  <c r="R477" i="57"/>
  <c r="S477" i="57" s="1"/>
  <c r="M478" i="57"/>
  <c r="N478" i="57"/>
  <c r="O478" i="57"/>
  <c r="R478" i="57"/>
  <c r="S478" i="57" s="1"/>
  <c r="M479" i="57"/>
  <c r="N479" i="57"/>
  <c r="O479" i="57"/>
  <c r="R479" i="57"/>
  <c r="S479" i="57" s="1"/>
  <c r="M480" i="57"/>
  <c r="N480" i="57"/>
  <c r="O480" i="57"/>
  <c r="R480" i="57"/>
  <c r="S480" i="57" s="1"/>
  <c r="M481" i="57"/>
  <c r="N481" i="57"/>
  <c r="O481" i="57"/>
  <c r="R481" i="57"/>
  <c r="S481" i="57" s="1"/>
  <c r="M482" i="57"/>
  <c r="N482" i="57"/>
  <c r="O482" i="57"/>
  <c r="R482" i="57"/>
  <c r="S482" i="57" s="1"/>
  <c r="M483" i="57"/>
  <c r="N483" i="57"/>
  <c r="O483" i="57"/>
  <c r="R483" i="57"/>
  <c r="S483" i="57" s="1"/>
  <c r="M484" i="57"/>
  <c r="N484" i="57"/>
  <c r="O484" i="57"/>
  <c r="R484" i="57"/>
  <c r="S484" i="57" s="1"/>
  <c r="L485" i="57"/>
  <c r="M485" i="57"/>
  <c r="N485" i="57"/>
  <c r="O485" i="57"/>
  <c r="R485" i="57"/>
  <c r="S485" i="57" s="1"/>
  <c r="L486" i="57"/>
  <c r="M486" i="57"/>
  <c r="N486" i="57"/>
  <c r="O486" i="57"/>
  <c r="R486" i="57"/>
  <c r="S486" i="57" s="1"/>
  <c r="L487" i="57"/>
  <c r="M487" i="57"/>
  <c r="N487" i="57"/>
  <c r="O487" i="57"/>
  <c r="R487" i="57"/>
  <c r="S487" i="57" s="1"/>
  <c r="L488" i="57"/>
  <c r="M488" i="57"/>
  <c r="N488" i="57"/>
  <c r="O488" i="57"/>
  <c r="R488" i="57"/>
  <c r="S488" i="57" s="1"/>
  <c r="L489" i="57"/>
  <c r="M489" i="57"/>
  <c r="N489" i="57"/>
  <c r="O489" i="57"/>
  <c r="R489" i="57"/>
  <c r="S489" i="57" s="1"/>
  <c r="L490" i="57"/>
  <c r="M490" i="57"/>
  <c r="N490" i="57"/>
  <c r="O490" i="57"/>
  <c r="R490" i="57"/>
  <c r="S490" i="57" s="1"/>
  <c r="L491" i="57"/>
  <c r="M491" i="57"/>
  <c r="N491" i="57"/>
  <c r="O491" i="57"/>
  <c r="R491" i="57"/>
  <c r="S491" i="57" s="1"/>
  <c r="L492" i="57"/>
  <c r="M492" i="57"/>
  <c r="N492" i="57"/>
  <c r="O492" i="57"/>
  <c r="R492" i="57"/>
  <c r="S492" i="57" s="1"/>
  <c r="L493" i="57"/>
  <c r="M493" i="57"/>
  <c r="N493" i="57"/>
  <c r="O493" i="57"/>
  <c r="R493" i="57"/>
  <c r="S493" i="57" s="1"/>
  <c r="L494" i="57"/>
  <c r="M494" i="57"/>
  <c r="N494" i="57"/>
  <c r="O494" i="57"/>
  <c r="R494" i="57"/>
  <c r="S494" i="57" s="1"/>
  <c r="L495" i="57"/>
  <c r="M495" i="57"/>
  <c r="N495" i="57"/>
  <c r="O495" i="57"/>
  <c r="R495" i="57"/>
  <c r="S495" i="57" s="1"/>
  <c r="L496" i="57"/>
  <c r="M496" i="57"/>
  <c r="N496" i="57"/>
  <c r="O496" i="57"/>
  <c r="R496" i="57"/>
  <c r="S496" i="57" s="1"/>
  <c r="L497" i="57"/>
  <c r="M497" i="57"/>
  <c r="N497" i="57"/>
  <c r="O497" i="57"/>
  <c r="R497" i="57"/>
  <c r="S497" i="57" s="1"/>
  <c r="L498" i="57"/>
  <c r="M498" i="57"/>
  <c r="N498" i="57"/>
  <c r="O498" i="57"/>
  <c r="R498" i="57"/>
  <c r="S498" i="57" s="1"/>
  <c r="L499" i="57"/>
  <c r="M499" i="57"/>
  <c r="N499" i="57"/>
  <c r="O499" i="57"/>
  <c r="R499" i="57"/>
  <c r="S499" i="57" s="1"/>
  <c r="L500" i="57"/>
  <c r="M500" i="57"/>
  <c r="N500" i="57"/>
  <c r="O500" i="57"/>
  <c r="R500" i="57"/>
  <c r="S500" i="57" s="1"/>
  <c r="L501" i="57"/>
  <c r="M501" i="57"/>
  <c r="N501" i="57"/>
  <c r="O501" i="57"/>
  <c r="R501" i="57"/>
  <c r="S501" i="57" s="1"/>
  <c r="L502" i="57"/>
  <c r="M502" i="57"/>
  <c r="N502" i="57"/>
  <c r="O502" i="57"/>
  <c r="R502" i="57"/>
  <c r="S502" i="57" s="1"/>
  <c r="L503" i="57"/>
  <c r="M503" i="57"/>
  <c r="N503" i="57"/>
  <c r="O503" i="57"/>
  <c r="R503" i="57"/>
  <c r="S503" i="57" s="1"/>
  <c r="L504" i="57"/>
  <c r="M504" i="57"/>
  <c r="N504" i="57"/>
  <c r="O504" i="57"/>
  <c r="R504" i="57"/>
  <c r="S504" i="57" s="1"/>
  <c r="L505" i="57"/>
  <c r="M505" i="57"/>
  <c r="N505" i="57"/>
  <c r="O505" i="57"/>
  <c r="R505" i="57"/>
  <c r="S505" i="57" s="1"/>
  <c r="L506" i="57"/>
  <c r="M506" i="57"/>
  <c r="N506" i="57"/>
  <c r="O506" i="57"/>
  <c r="R506" i="57"/>
  <c r="S506" i="57" s="1"/>
  <c r="L507" i="57"/>
  <c r="M507" i="57"/>
  <c r="N507" i="57"/>
  <c r="O507" i="57"/>
  <c r="R507" i="57"/>
  <c r="S507" i="57" s="1"/>
  <c r="L508" i="57"/>
  <c r="M508" i="57"/>
  <c r="N508" i="57"/>
  <c r="O508" i="57"/>
  <c r="R508" i="57"/>
  <c r="S508" i="57" s="1"/>
  <c r="L509" i="57"/>
  <c r="M509" i="57"/>
  <c r="N509" i="57"/>
  <c r="O509" i="57"/>
  <c r="R509" i="57"/>
  <c r="S509" i="57" s="1"/>
  <c r="L510" i="57"/>
  <c r="M510" i="57"/>
  <c r="N510" i="57"/>
  <c r="O510" i="57"/>
  <c r="R510" i="57"/>
  <c r="S510" i="57" s="1"/>
  <c r="L511" i="57"/>
  <c r="M511" i="57"/>
  <c r="N511" i="57"/>
  <c r="O511" i="57"/>
  <c r="R511" i="57"/>
  <c r="S511" i="57" s="1"/>
  <c r="L512" i="57"/>
  <c r="M512" i="57"/>
  <c r="N512" i="57"/>
  <c r="O512" i="57"/>
  <c r="R512" i="57"/>
  <c r="S512" i="57" s="1"/>
  <c r="L513" i="57"/>
  <c r="M513" i="57"/>
  <c r="N513" i="57"/>
  <c r="O513" i="57"/>
  <c r="R513" i="57"/>
  <c r="S513" i="57" s="1"/>
  <c r="L514" i="57"/>
  <c r="M514" i="57"/>
  <c r="N514" i="57"/>
  <c r="O514" i="57"/>
  <c r="R514" i="57"/>
  <c r="S514" i="57" s="1"/>
  <c r="L515" i="57"/>
  <c r="M515" i="57"/>
  <c r="N515" i="57"/>
  <c r="O515" i="57"/>
  <c r="R515" i="57"/>
  <c r="S515" i="57" s="1"/>
  <c r="M516" i="57"/>
  <c r="N516" i="57"/>
  <c r="O516" i="57"/>
  <c r="R516" i="57"/>
  <c r="S516" i="57" s="1"/>
  <c r="M517" i="57"/>
  <c r="N517" i="57"/>
  <c r="O517" i="57"/>
  <c r="R517" i="57"/>
  <c r="S517" i="57" s="1"/>
  <c r="M518" i="57"/>
  <c r="N518" i="57"/>
  <c r="O518" i="57"/>
  <c r="R518" i="57"/>
  <c r="S518" i="57" s="1"/>
  <c r="M519" i="57"/>
  <c r="N519" i="57"/>
  <c r="O519" i="57"/>
  <c r="R519" i="57"/>
  <c r="S519" i="57" s="1"/>
  <c r="M520" i="57"/>
  <c r="N520" i="57"/>
  <c r="O520" i="57"/>
  <c r="R520" i="57"/>
  <c r="S520" i="57" s="1"/>
  <c r="M521" i="57"/>
  <c r="N521" i="57"/>
  <c r="O521" i="57"/>
  <c r="R521" i="57"/>
  <c r="S521" i="57" s="1"/>
  <c r="M522" i="57"/>
  <c r="N522" i="57"/>
  <c r="O522" i="57"/>
  <c r="R522" i="57"/>
  <c r="S522" i="57" s="1"/>
  <c r="M523" i="57"/>
  <c r="N523" i="57"/>
  <c r="O523" i="57"/>
  <c r="R523" i="57"/>
  <c r="S523" i="57" s="1"/>
  <c r="M524" i="57"/>
  <c r="N524" i="57"/>
  <c r="O524" i="57"/>
  <c r="R524" i="57"/>
  <c r="S524" i="57" s="1"/>
  <c r="M525" i="57"/>
  <c r="N525" i="57"/>
  <c r="O525" i="57"/>
  <c r="R525" i="57"/>
  <c r="S525" i="57" s="1"/>
  <c r="M526" i="57"/>
  <c r="N526" i="57"/>
  <c r="O526" i="57"/>
  <c r="R526" i="57"/>
  <c r="S526" i="57" s="1"/>
  <c r="M527" i="57"/>
  <c r="N527" i="57"/>
  <c r="O527" i="57"/>
  <c r="R527" i="57"/>
  <c r="S527" i="57" s="1"/>
  <c r="M528" i="57"/>
  <c r="N528" i="57"/>
  <c r="O528" i="57"/>
  <c r="R528" i="57"/>
  <c r="S528" i="57" s="1"/>
  <c r="M529" i="57"/>
  <c r="N529" i="57"/>
  <c r="O529" i="57"/>
  <c r="R529" i="57"/>
  <c r="S529" i="57" s="1"/>
  <c r="M530" i="57"/>
  <c r="N530" i="57"/>
  <c r="O530" i="57"/>
  <c r="R530" i="57"/>
  <c r="S530" i="57" s="1"/>
  <c r="M531" i="57"/>
  <c r="N531" i="57"/>
  <c r="O531" i="57"/>
  <c r="R531" i="57"/>
  <c r="S531" i="57" s="1"/>
  <c r="M532" i="57"/>
  <c r="N532" i="57"/>
  <c r="O532" i="57"/>
  <c r="R532" i="57"/>
  <c r="S532" i="57" s="1"/>
  <c r="L533" i="57"/>
  <c r="M533" i="57"/>
  <c r="N533" i="57"/>
  <c r="O533" i="57"/>
  <c r="R533" i="57"/>
  <c r="S533" i="57" s="1"/>
  <c r="L534" i="57"/>
  <c r="M534" i="57"/>
  <c r="N534" i="57"/>
  <c r="O534" i="57"/>
  <c r="R534" i="57"/>
  <c r="S534" i="57" s="1"/>
  <c r="M535" i="57"/>
  <c r="N535" i="57"/>
  <c r="O535" i="57"/>
  <c r="R535" i="57"/>
  <c r="S535" i="57" s="1"/>
  <c r="M536" i="57"/>
  <c r="N536" i="57"/>
  <c r="O536" i="57"/>
  <c r="R536" i="57"/>
  <c r="S536" i="57" s="1"/>
  <c r="M537" i="57"/>
  <c r="N537" i="57"/>
  <c r="O537" i="57"/>
  <c r="R537" i="57"/>
  <c r="S537" i="57" s="1"/>
  <c r="M538" i="57"/>
  <c r="N538" i="57"/>
  <c r="O538" i="57"/>
  <c r="R538" i="57"/>
  <c r="S538" i="57" s="1"/>
  <c r="M539" i="57"/>
  <c r="N539" i="57"/>
  <c r="O539" i="57"/>
  <c r="R539" i="57"/>
  <c r="S539" i="57" s="1"/>
  <c r="M540" i="57"/>
  <c r="N540" i="57"/>
  <c r="O540" i="57"/>
  <c r="R540" i="57"/>
  <c r="S540" i="57" s="1"/>
  <c r="M38" i="57"/>
  <c r="N38" i="57"/>
  <c r="O38" i="57"/>
  <c r="M39" i="57"/>
  <c r="N39" i="57"/>
  <c r="O39" i="57"/>
  <c r="L40" i="57"/>
  <c r="M40" i="57"/>
  <c r="N40" i="57"/>
  <c r="O40" i="57"/>
  <c r="L352" i="57"/>
  <c r="L353" i="57"/>
  <c r="L354" i="57"/>
  <c r="L355" i="57"/>
  <c r="L356" i="57"/>
  <c r="L357" i="57"/>
  <c r="L358" i="57"/>
  <c r="L359" i="57"/>
  <c r="L360" i="57"/>
  <c r="L361" i="57"/>
  <c r="L362" i="57"/>
  <c r="L363" i="57"/>
  <c r="L364" i="57"/>
  <c r="L365" i="57"/>
  <c r="L366" i="57"/>
  <c r="L367" i="57"/>
  <c r="L368" i="57"/>
  <c r="L369" i="57"/>
  <c r="L370" i="57"/>
  <c r="L371" i="57"/>
  <c r="L372" i="57"/>
  <c r="L373" i="57"/>
  <c r="L374" i="57"/>
  <c r="L375" i="57"/>
  <c r="L376" i="57"/>
  <c r="L377" i="57"/>
  <c r="P377" i="57" s="1"/>
  <c r="Q377" i="57" s="1"/>
  <c r="J377" i="57" s="1"/>
  <c r="L378" i="57"/>
  <c r="L379" i="57"/>
  <c r="L380" i="57"/>
  <c r="L381" i="57"/>
  <c r="L382" i="57"/>
  <c r="L383" i="57"/>
  <c r="L384" i="57"/>
  <c r="L385" i="57"/>
  <c r="L386" i="57"/>
  <c r="L387" i="57"/>
  <c r="L388" i="57"/>
  <c r="L389" i="57"/>
  <c r="L390" i="57"/>
  <c r="L391" i="57"/>
  <c r="L392" i="57"/>
  <c r="L393" i="57"/>
  <c r="L394" i="57"/>
  <c r="L395" i="57"/>
  <c r="L396" i="57"/>
  <c r="L397" i="57"/>
  <c r="L398" i="57"/>
  <c r="L399" i="57"/>
  <c r="L400" i="57"/>
  <c r="L401" i="57"/>
  <c r="L402" i="57"/>
  <c r="L403" i="57"/>
  <c r="L404" i="57"/>
  <c r="L405" i="57"/>
  <c r="L406" i="57"/>
  <c r="L407" i="57"/>
  <c r="L408" i="57"/>
  <c r="L409" i="57"/>
  <c r="L410" i="57"/>
  <c r="L411" i="57"/>
  <c r="L412" i="57"/>
  <c r="L413" i="57"/>
  <c r="L414" i="57"/>
  <c r="L415" i="57"/>
  <c r="L416" i="57"/>
  <c r="L417" i="57"/>
  <c r="L418" i="57"/>
  <c r="L419" i="57"/>
  <c r="L420" i="57"/>
  <c r="L421" i="57"/>
  <c r="L422" i="57"/>
  <c r="L423" i="57"/>
  <c r="L424" i="57"/>
  <c r="L425" i="57"/>
  <c r="L426" i="57"/>
  <c r="L427" i="57"/>
  <c r="L428" i="57"/>
  <c r="L429" i="57"/>
  <c r="L430" i="57"/>
  <c r="L431" i="57"/>
  <c r="L432" i="57"/>
  <c r="L433" i="57"/>
  <c r="L434" i="57"/>
  <c r="L435" i="57"/>
  <c r="L436" i="57"/>
  <c r="L437" i="57"/>
  <c r="L438" i="57"/>
  <c r="L439" i="57"/>
  <c r="L440" i="57"/>
  <c r="L441" i="57"/>
  <c r="L442" i="57"/>
  <c r="L443" i="57"/>
  <c r="L444" i="57"/>
  <c r="L445" i="57"/>
  <c r="L446" i="57"/>
  <c r="L447" i="57"/>
  <c r="L448" i="57"/>
  <c r="L449" i="57"/>
  <c r="L450" i="57"/>
  <c r="L451" i="57"/>
  <c r="L452" i="57"/>
  <c r="L453" i="57"/>
  <c r="L454" i="57"/>
  <c r="L455" i="57"/>
  <c r="L456" i="57"/>
  <c r="L457" i="57"/>
  <c r="L458" i="57"/>
  <c r="L459" i="57"/>
  <c r="L460" i="57"/>
  <c r="L461" i="57"/>
  <c r="L462" i="57"/>
  <c r="L463" i="57"/>
  <c r="L464" i="57"/>
  <c r="L465" i="57"/>
  <c r="L466" i="57"/>
  <c r="L467" i="57"/>
  <c r="L468" i="57"/>
  <c r="L469" i="57"/>
  <c r="L470" i="57"/>
  <c r="L471" i="57"/>
  <c r="L472" i="57"/>
  <c r="L473" i="57"/>
  <c r="L474" i="57"/>
  <c r="L475" i="57"/>
  <c r="L476" i="57"/>
  <c r="L477" i="57"/>
  <c r="L478" i="57"/>
  <c r="L479" i="57"/>
  <c r="L480" i="57"/>
  <c r="L481" i="57"/>
  <c r="L482" i="57"/>
  <c r="L483" i="57"/>
  <c r="L484" i="57"/>
  <c r="P495" i="57" l="1"/>
  <c r="Q495" i="57" s="1"/>
  <c r="J495" i="57" s="1"/>
  <c r="P487" i="57"/>
  <c r="Q487" i="57" s="1"/>
  <c r="J487" i="57" s="1"/>
  <c r="P494" i="57"/>
  <c r="Q494" i="57" s="1"/>
  <c r="J494" i="57" s="1"/>
  <c r="P492" i="57"/>
  <c r="Q492" i="57" s="1"/>
  <c r="J492" i="57" s="1"/>
  <c r="P489" i="57"/>
  <c r="Q489" i="57" s="1"/>
  <c r="J489" i="57" s="1"/>
  <c r="P486" i="57"/>
  <c r="Q486" i="57" s="1"/>
  <c r="J486" i="57" s="1"/>
  <c r="P311" i="57"/>
  <c r="P308" i="57"/>
  <c r="P305" i="57"/>
  <c r="P301" i="57"/>
  <c r="P291" i="57"/>
  <c r="P288" i="57"/>
  <c r="P284" i="57"/>
  <c r="P280" i="57"/>
  <c r="P276" i="57"/>
  <c r="P137" i="57"/>
  <c r="P133" i="57"/>
  <c r="P76" i="57"/>
  <c r="P66" i="57"/>
  <c r="P63" i="57"/>
  <c r="P61" i="57"/>
  <c r="P58" i="57"/>
  <c r="P54" i="57"/>
  <c r="P52" i="57"/>
  <c r="P50" i="57"/>
  <c r="P46" i="57"/>
  <c r="P45" i="57"/>
  <c r="P42" i="57"/>
  <c r="P380" i="57"/>
  <c r="Q380" i="57" s="1"/>
  <c r="J380" i="57" s="1"/>
  <c r="P491" i="57"/>
  <c r="Q491" i="57" s="1"/>
  <c r="J491" i="57" s="1"/>
  <c r="P493" i="57"/>
  <c r="Q493" i="57" s="1"/>
  <c r="J493" i="57" s="1"/>
  <c r="P488" i="57"/>
  <c r="Q488" i="57" s="1"/>
  <c r="J488" i="57" s="1"/>
  <c r="P485" i="57"/>
  <c r="Q485" i="57" s="1"/>
  <c r="J485" i="57" s="1"/>
  <c r="P395" i="57"/>
  <c r="Q395" i="57" s="1"/>
  <c r="J395" i="57" s="1"/>
  <c r="P376" i="57"/>
  <c r="Q376" i="57" s="1"/>
  <c r="J376" i="57" s="1"/>
  <c r="P397" i="57"/>
  <c r="Q397" i="57" s="1"/>
  <c r="J397" i="57" s="1"/>
  <c r="P368" i="57"/>
  <c r="Q368" i="57" s="1"/>
  <c r="J368" i="57" s="1"/>
  <c r="P387" i="57"/>
  <c r="Q387" i="57" s="1"/>
  <c r="J387" i="57" s="1"/>
  <c r="P479" i="57"/>
  <c r="Q479" i="57" s="1"/>
  <c r="J479" i="57" s="1"/>
  <c r="P338" i="57"/>
  <c r="P348" i="57"/>
  <c r="P346" i="57"/>
  <c r="P344" i="57"/>
  <c r="P340" i="57"/>
  <c r="P336" i="57"/>
  <c r="P332" i="57"/>
  <c r="P330" i="57"/>
  <c r="P328" i="57"/>
  <c r="P324" i="57"/>
  <c r="P322" i="57"/>
  <c r="P320" i="57"/>
  <c r="P389" i="57"/>
  <c r="Q389" i="57" s="1"/>
  <c r="J389" i="57" s="1"/>
  <c r="P381" i="57"/>
  <c r="Q381" i="57" s="1"/>
  <c r="J381" i="57" s="1"/>
  <c r="P480" i="57"/>
  <c r="Q480" i="57" s="1"/>
  <c r="J480" i="57" s="1"/>
  <c r="P391" i="57"/>
  <c r="Q391" i="57" s="1"/>
  <c r="J391" i="57" s="1"/>
  <c r="P383" i="57"/>
  <c r="Q383" i="57" s="1"/>
  <c r="J383" i="57" s="1"/>
  <c r="P372" i="57"/>
  <c r="Q372" i="57" s="1"/>
  <c r="J372" i="57" s="1"/>
  <c r="P482" i="57"/>
  <c r="Q482" i="57" s="1"/>
  <c r="J482" i="57" s="1"/>
  <c r="P393" i="57"/>
  <c r="Q393" i="57" s="1"/>
  <c r="J393" i="57" s="1"/>
  <c r="P385" i="57"/>
  <c r="Q385" i="57" s="1"/>
  <c r="J385" i="57" s="1"/>
  <c r="P360" i="57"/>
  <c r="Q360" i="57" s="1"/>
  <c r="J360" i="57" s="1"/>
  <c r="P358" i="57"/>
  <c r="Q358" i="57" s="1"/>
  <c r="J358" i="57" s="1"/>
  <c r="P356" i="57"/>
  <c r="Q356" i="57" s="1"/>
  <c r="J356" i="57" s="1"/>
  <c r="P352" i="57"/>
  <c r="Q352" i="57" s="1"/>
  <c r="J352" i="57" s="1"/>
  <c r="P470" i="57"/>
  <c r="Q470" i="57" s="1"/>
  <c r="J470" i="57" s="1"/>
  <c r="P462" i="57"/>
  <c r="Q462" i="57" s="1"/>
  <c r="J462" i="57" s="1"/>
  <c r="P456" i="57"/>
  <c r="Q456" i="57" s="1"/>
  <c r="J456" i="57" s="1"/>
  <c r="P454" i="57"/>
  <c r="Q454" i="57" s="1"/>
  <c r="J454" i="57" s="1"/>
  <c r="P452" i="57"/>
  <c r="Q452" i="57" s="1"/>
  <c r="J452" i="57" s="1"/>
  <c r="P450" i="57"/>
  <c r="Q450" i="57" s="1"/>
  <c r="J450" i="57" s="1"/>
  <c r="P448" i="57"/>
  <c r="Q448" i="57" s="1"/>
  <c r="J448" i="57" s="1"/>
  <c r="P446" i="57"/>
  <c r="Q446" i="57" s="1"/>
  <c r="J446" i="57" s="1"/>
  <c r="P444" i="57"/>
  <c r="Q444" i="57" s="1"/>
  <c r="J444" i="57" s="1"/>
  <c r="P440" i="57"/>
  <c r="Q440" i="57" s="1"/>
  <c r="J440" i="57" s="1"/>
  <c r="P438" i="57"/>
  <c r="Q438" i="57" s="1"/>
  <c r="J438" i="57" s="1"/>
  <c r="P436" i="57"/>
  <c r="Q436" i="57" s="1"/>
  <c r="J436" i="57" s="1"/>
  <c r="P434" i="57"/>
  <c r="Q434" i="57" s="1"/>
  <c r="J434" i="57" s="1"/>
  <c r="P432" i="57"/>
  <c r="Q432" i="57" s="1"/>
  <c r="J432" i="57" s="1"/>
  <c r="P430" i="57"/>
  <c r="Q430" i="57" s="1"/>
  <c r="J430" i="57" s="1"/>
  <c r="P428" i="57"/>
  <c r="Q428" i="57" s="1"/>
  <c r="J428" i="57" s="1"/>
  <c r="P426" i="57"/>
  <c r="Q426" i="57" s="1"/>
  <c r="J426" i="57" s="1"/>
  <c r="P424" i="57"/>
  <c r="Q424" i="57" s="1"/>
  <c r="J424" i="57" s="1"/>
  <c r="P422" i="57"/>
  <c r="Q422" i="57" s="1"/>
  <c r="J422" i="57" s="1"/>
  <c r="P420" i="57"/>
  <c r="Q420" i="57" s="1"/>
  <c r="J420" i="57" s="1"/>
  <c r="P418" i="57"/>
  <c r="Q418" i="57" s="1"/>
  <c r="J418" i="57" s="1"/>
  <c r="P416" i="57"/>
  <c r="Q416" i="57" s="1"/>
  <c r="J416" i="57" s="1"/>
  <c r="P412" i="57"/>
  <c r="Q412" i="57" s="1"/>
  <c r="J412" i="57" s="1"/>
  <c r="P410" i="57"/>
  <c r="Q410" i="57" s="1"/>
  <c r="J410" i="57" s="1"/>
  <c r="P408" i="57"/>
  <c r="Q408" i="57" s="1"/>
  <c r="J408" i="57" s="1"/>
  <c r="P404" i="57"/>
  <c r="Q404" i="57" s="1"/>
  <c r="J404" i="57" s="1"/>
  <c r="P402" i="57"/>
  <c r="Q402" i="57" s="1"/>
  <c r="J402" i="57" s="1"/>
  <c r="P400" i="57"/>
  <c r="Q400" i="57" s="1"/>
  <c r="J400" i="57" s="1"/>
  <c r="P379" i="57"/>
  <c r="Q379" i="57" s="1"/>
  <c r="J379" i="57" s="1"/>
  <c r="P364" i="57"/>
  <c r="Q364" i="57" s="1"/>
  <c r="J364" i="57" s="1"/>
  <c r="P484" i="57"/>
  <c r="Q484" i="57" s="1"/>
  <c r="J484" i="57" s="1"/>
  <c r="P481" i="57"/>
  <c r="Q481" i="57" s="1"/>
  <c r="J481" i="57" s="1"/>
  <c r="P396" i="57"/>
  <c r="Q396" i="57" s="1"/>
  <c r="J396" i="57" s="1"/>
  <c r="P392" i="57"/>
  <c r="Q392" i="57" s="1"/>
  <c r="J392" i="57" s="1"/>
  <c r="P388" i="57"/>
  <c r="Q388" i="57" s="1"/>
  <c r="J388" i="57" s="1"/>
  <c r="P386" i="57"/>
  <c r="Q386" i="57" s="1"/>
  <c r="J386" i="57" s="1"/>
  <c r="P384" i="57"/>
  <c r="Q384" i="57" s="1"/>
  <c r="J384" i="57" s="1"/>
  <c r="P375" i="57"/>
  <c r="Q375" i="57" s="1"/>
  <c r="J375" i="57" s="1"/>
  <c r="P373" i="57"/>
  <c r="Q373" i="57" s="1"/>
  <c r="J373" i="57" s="1"/>
  <c r="P371" i="57"/>
  <c r="Q371" i="57" s="1"/>
  <c r="J371" i="57" s="1"/>
  <c r="P369" i="57"/>
  <c r="Q369" i="57" s="1"/>
  <c r="J369" i="57" s="1"/>
  <c r="P367" i="57"/>
  <c r="Q367" i="57" s="1"/>
  <c r="J367" i="57" s="1"/>
  <c r="P365" i="57"/>
  <c r="Q365" i="57" s="1"/>
  <c r="J365" i="57" s="1"/>
  <c r="P363" i="57"/>
  <c r="Q363" i="57" s="1"/>
  <c r="J363" i="57" s="1"/>
  <c r="P361" i="57"/>
  <c r="Q361" i="57" s="1"/>
  <c r="J361" i="57" s="1"/>
  <c r="P359" i="57"/>
  <c r="Q359" i="57" s="1"/>
  <c r="J359" i="57" s="1"/>
  <c r="P357" i="57"/>
  <c r="Q357" i="57" s="1"/>
  <c r="J357" i="57" s="1"/>
  <c r="P355" i="57"/>
  <c r="Q355" i="57" s="1"/>
  <c r="J355" i="57" s="1"/>
  <c r="P353" i="57"/>
  <c r="Q353" i="57" s="1"/>
  <c r="J353" i="57" s="1"/>
  <c r="P351" i="57"/>
  <c r="P349" i="57"/>
  <c r="P347" i="57"/>
  <c r="P345" i="57"/>
  <c r="P343" i="57"/>
  <c r="P341" i="57"/>
  <c r="P339" i="57"/>
  <c r="P337" i="57"/>
  <c r="P335" i="57"/>
  <c r="P333" i="57"/>
  <c r="P331" i="57"/>
  <c r="P329" i="57"/>
  <c r="P327" i="57"/>
  <c r="P325" i="57"/>
  <c r="P323" i="57"/>
  <c r="P321" i="57"/>
  <c r="P319" i="57"/>
  <c r="P483" i="57"/>
  <c r="Q483" i="57" s="1"/>
  <c r="J483" i="57" s="1"/>
  <c r="P475" i="57"/>
  <c r="Q475" i="57" s="1"/>
  <c r="J475" i="57" s="1"/>
  <c r="P471" i="57"/>
  <c r="Q471" i="57" s="1"/>
  <c r="J471" i="57" s="1"/>
  <c r="P467" i="57"/>
  <c r="Q467" i="57" s="1"/>
  <c r="J467" i="57" s="1"/>
  <c r="P463" i="57"/>
  <c r="Q463" i="57" s="1"/>
  <c r="J463" i="57" s="1"/>
  <c r="P459" i="57"/>
  <c r="Q459" i="57" s="1"/>
  <c r="J459" i="57" s="1"/>
  <c r="P457" i="57"/>
  <c r="Q457" i="57" s="1"/>
  <c r="J457" i="57" s="1"/>
  <c r="P455" i="57"/>
  <c r="Q455" i="57" s="1"/>
  <c r="J455" i="57" s="1"/>
  <c r="P453" i="57"/>
  <c r="Q453" i="57" s="1"/>
  <c r="J453" i="57" s="1"/>
  <c r="P451" i="57"/>
  <c r="Q451" i="57" s="1"/>
  <c r="J451" i="57" s="1"/>
  <c r="P449" i="57"/>
  <c r="Q449" i="57" s="1"/>
  <c r="J449" i="57" s="1"/>
  <c r="P447" i="57"/>
  <c r="Q447" i="57" s="1"/>
  <c r="J447" i="57" s="1"/>
  <c r="P445" i="57"/>
  <c r="Q445" i="57" s="1"/>
  <c r="J445" i="57" s="1"/>
  <c r="P443" i="57"/>
  <c r="Q443" i="57" s="1"/>
  <c r="J443" i="57" s="1"/>
  <c r="P441" i="57"/>
  <c r="Q441" i="57" s="1"/>
  <c r="J441" i="57" s="1"/>
  <c r="P439" i="57"/>
  <c r="Q439" i="57" s="1"/>
  <c r="J439" i="57" s="1"/>
  <c r="P437" i="57"/>
  <c r="Q437" i="57" s="1"/>
  <c r="J437" i="57" s="1"/>
  <c r="P435" i="57"/>
  <c r="Q435" i="57" s="1"/>
  <c r="J435" i="57" s="1"/>
  <c r="P433" i="57"/>
  <c r="Q433" i="57" s="1"/>
  <c r="J433" i="57" s="1"/>
  <c r="P431" i="57"/>
  <c r="Q431" i="57" s="1"/>
  <c r="J431" i="57" s="1"/>
  <c r="P429" i="57"/>
  <c r="Q429" i="57" s="1"/>
  <c r="J429" i="57" s="1"/>
  <c r="P427" i="57"/>
  <c r="Q427" i="57" s="1"/>
  <c r="J427" i="57" s="1"/>
  <c r="P425" i="57"/>
  <c r="Q425" i="57" s="1"/>
  <c r="J425" i="57" s="1"/>
  <c r="P423" i="57"/>
  <c r="Q423" i="57" s="1"/>
  <c r="J423" i="57" s="1"/>
  <c r="P421" i="57"/>
  <c r="Q421" i="57" s="1"/>
  <c r="J421" i="57" s="1"/>
  <c r="P419" i="57"/>
  <c r="Q419" i="57" s="1"/>
  <c r="J419" i="57" s="1"/>
  <c r="P417" i="57"/>
  <c r="Q417" i="57" s="1"/>
  <c r="J417" i="57" s="1"/>
  <c r="P415" i="57"/>
  <c r="Q415" i="57" s="1"/>
  <c r="J415" i="57" s="1"/>
  <c r="P413" i="57"/>
  <c r="Q413" i="57" s="1"/>
  <c r="J413" i="57" s="1"/>
  <c r="P411" i="57"/>
  <c r="Q411" i="57" s="1"/>
  <c r="J411" i="57" s="1"/>
  <c r="P409" i="57"/>
  <c r="Q409" i="57" s="1"/>
  <c r="J409" i="57" s="1"/>
  <c r="P407" i="57"/>
  <c r="Q407" i="57" s="1"/>
  <c r="J407" i="57" s="1"/>
  <c r="P405" i="57"/>
  <c r="Q405" i="57" s="1"/>
  <c r="J405" i="57" s="1"/>
  <c r="P403" i="57"/>
  <c r="Q403" i="57" s="1"/>
  <c r="J403" i="57" s="1"/>
  <c r="P401" i="57"/>
  <c r="Q401" i="57" s="1"/>
  <c r="J401" i="57" s="1"/>
  <c r="P399" i="57"/>
  <c r="Q399" i="57" s="1"/>
  <c r="J399" i="57" s="1"/>
  <c r="P374" i="57"/>
  <c r="Q374" i="57" s="1"/>
  <c r="J374" i="57" s="1"/>
  <c r="P370" i="57"/>
  <c r="Q370" i="57" s="1"/>
  <c r="J370" i="57" s="1"/>
  <c r="P477" i="57"/>
  <c r="Q477" i="57" s="1"/>
  <c r="J477" i="57" s="1"/>
  <c r="P326" i="57"/>
  <c r="P394" i="57"/>
  <c r="Q394" i="57" s="1"/>
  <c r="J394" i="57" s="1"/>
  <c r="P390" i="57"/>
  <c r="Q390" i="57" s="1"/>
  <c r="J390" i="57" s="1"/>
  <c r="P354" i="57"/>
  <c r="Q354" i="57" s="1"/>
  <c r="J354" i="57" s="1"/>
  <c r="P350" i="57"/>
  <c r="P307" i="57"/>
  <c r="P300" i="57"/>
  <c r="P299" i="57"/>
  <c r="P297" i="57"/>
  <c r="P296" i="57"/>
  <c r="P295" i="57"/>
  <c r="P293" i="57"/>
  <c r="P292" i="57"/>
  <c r="P465" i="57"/>
  <c r="Q465" i="57" s="1"/>
  <c r="J465" i="57" s="1"/>
  <c r="P460" i="57"/>
  <c r="Q460" i="57" s="1"/>
  <c r="J460" i="57" s="1"/>
  <c r="P309" i="57"/>
  <c r="P534" i="57"/>
  <c r="Q534" i="57" s="1"/>
  <c r="J534" i="57" s="1"/>
  <c r="P514" i="57"/>
  <c r="Q514" i="57" s="1"/>
  <c r="J514" i="57" s="1"/>
  <c r="P510" i="57"/>
  <c r="Q510" i="57" s="1"/>
  <c r="J510" i="57" s="1"/>
  <c r="P506" i="57"/>
  <c r="Q506" i="57" s="1"/>
  <c r="J506" i="57" s="1"/>
  <c r="P502" i="57"/>
  <c r="Q502" i="57" s="1"/>
  <c r="J502" i="57" s="1"/>
  <c r="P498" i="57"/>
  <c r="Q498" i="57" s="1"/>
  <c r="J498" i="57" s="1"/>
  <c r="P442" i="57"/>
  <c r="Q442" i="57" s="1"/>
  <c r="J442" i="57" s="1"/>
  <c r="P513" i="57"/>
  <c r="Q513" i="57" s="1"/>
  <c r="J513" i="57" s="1"/>
  <c r="P509" i="57"/>
  <c r="Q509" i="57" s="1"/>
  <c r="J509" i="57" s="1"/>
  <c r="P505" i="57"/>
  <c r="Q505" i="57" s="1"/>
  <c r="J505" i="57" s="1"/>
  <c r="P501" i="57"/>
  <c r="Q501" i="57" s="1"/>
  <c r="J501" i="57" s="1"/>
  <c r="P497" i="57"/>
  <c r="Q497" i="57" s="1"/>
  <c r="J497" i="57" s="1"/>
  <c r="P490" i="57"/>
  <c r="Q490" i="57" s="1"/>
  <c r="J490" i="57" s="1"/>
  <c r="P458" i="57"/>
  <c r="Q458" i="57" s="1"/>
  <c r="J458" i="57" s="1"/>
  <c r="P287" i="57"/>
  <c r="P286" i="57"/>
  <c r="P285" i="57"/>
  <c r="P275" i="57"/>
  <c r="P512" i="57"/>
  <c r="Q512" i="57" s="1"/>
  <c r="J512" i="57" s="1"/>
  <c r="P508" i="57"/>
  <c r="Q508" i="57" s="1"/>
  <c r="J508" i="57" s="1"/>
  <c r="P504" i="57"/>
  <c r="Q504" i="57" s="1"/>
  <c r="J504" i="57" s="1"/>
  <c r="P500" i="57"/>
  <c r="Q500" i="57" s="1"/>
  <c r="J500" i="57" s="1"/>
  <c r="P496" i="57"/>
  <c r="Q496" i="57" s="1"/>
  <c r="J496" i="57" s="1"/>
  <c r="P464" i="57"/>
  <c r="Q464" i="57" s="1"/>
  <c r="J464" i="57" s="1"/>
  <c r="P461" i="57"/>
  <c r="Q461" i="57" s="1"/>
  <c r="J461" i="57" s="1"/>
  <c r="P40" i="57"/>
  <c r="P533" i="57"/>
  <c r="Q533" i="57" s="1"/>
  <c r="J533" i="57" s="1"/>
  <c r="P476" i="57"/>
  <c r="Q476" i="57" s="1"/>
  <c r="J476" i="57" s="1"/>
  <c r="P474" i="57"/>
  <c r="Q474" i="57" s="1"/>
  <c r="J474" i="57" s="1"/>
  <c r="P469" i="57"/>
  <c r="Q469" i="57" s="1"/>
  <c r="J469" i="57" s="1"/>
  <c r="P414" i="57"/>
  <c r="Q414" i="57" s="1"/>
  <c r="J414" i="57" s="1"/>
  <c r="P472" i="57"/>
  <c r="Q472" i="57" s="1"/>
  <c r="J472" i="57" s="1"/>
  <c r="P317" i="57"/>
  <c r="P316" i="57"/>
  <c r="P315" i="57"/>
  <c r="P313" i="57"/>
  <c r="P312" i="57"/>
  <c r="P289" i="57"/>
  <c r="P378" i="57"/>
  <c r="Q378" i="57" s="1"/>
  <c r="J378" i="57" s="1"/>
  <c r="P398" i="57"/>
  <c r="Q398" i="57" s="1"/>
  <c r="J398" i="57" s="1"/>
  <c r="P362" i="57"/>
  <c r="Q362" i="57" s="1"/>
  <c r="J362" i="57" s="1"/>
  <c r="P515" i="57"/>
  <c r="Q515" i="57" s="1"/>
  <c r="J515" i="57" s="1"/>
  <c r="P511" i="57"/>
  <c r="Q511" i="57" s="1"/>
  <c r="J511" i="57" s="1"/>
  <c r="P507" i="57"/>
  <c r="Q507" i="57" s="1"/>
  <c r="J507" i="57" s="1"/>
  <c r="P503" i="57"/>
  <c r="Q503" i="57" s="1"/>
  <c r="J503" i="57" s="1"/>
  <c r="P499" i="57"/>
  <c r="Q499" i="57" s="1"/>
  <c r="J499" i="57" s="1"/>
  <c r="P478" i="57"/>
  <c r="Q478" i="57" s="1"/>
  <c r="J478" i="57" s="1"/>
  <c r="P473" i="57"/>
  <c r="Q473" i="57" s="1"/>
  <c r="J473" i="57" s="1"/>
  <c r="P468" i="57"/>
  <c r="Q468" i="57" s="1"/>
  <c r="J468" i="57" s="1"/>
  <c r="P466" i="57"/>
  <c r="Q466" i="57" s="1"/>
  <c r="J466" i="57" s="1"/>
  <c r="P406" i="57"/>
  <c r="Q406" i="57" s="1"/>
  <c r="J406" i="57" s="1"/>
  <c r="P382" i="57"/>
  <c r="Q382" i="57" s="1"/>
  <c r="J382" i="57" s="1"/>
  <c r="P366" i="57"/>
  <c r="Q366" i="57" s="1"/>
  <c r="J366" i="57" s="1"/>
  <c r="P342" i="57"/>
  <c r="P279" i="57"/>
  <c r="P278" i="57"/>
  <c r="P277" i="57"/>
  <c r="P126" i="57"/>
  <c r="P118" i="57"/>
  <c r="P112" i="57"/>
  <c r="P94" i="57"/>
  <c r="P334" i="57"/>
  <c r="P318" i="57"/>
  <c r="P304" i="57"/>
  <c r="P303" i="57"/>
  <c r="P302" i="57"/>
  <c r="P298" i="57"/>
  <c r="P283" i="57"/>
  <c r="P282" i="57"/>
  <c r="P281" i="57"/>
  <c r="P272" i="57"/>
  <c r="P260" i="57"/>
  <c r="P256" i="57"/>
  <c r="P244" i="57"/>
  <c r="P240" i="57"/>
  <c r="P232" i="57"/>
  <c r="P220" i="57"/>
  <c r="P208" i="57"/>
  <c r="P204" i="57"/>
  <c r="P192" i="57"/>
  <c r="P188" i="57"/>
  <c r="P138" i="57"/>
  <c r="P129" i="57"/>
  <c r="P314" i="57"/>
  <c r="P306" i="57"/>
  <c r="P264" i="57"/>
  <c r="P248" i="57"/>
  <c r="P216" i="57"/>
  <c r="P310" i="57"/>
  <c r="P290" i="57"/>
  <c r="P268" i="57"/>
  <c r="P252" i="57"/>
  <c r="P236" i="57"/>
  <c r="P224" i="57"/>
  <c r="P200" i="57"/>
  <c r="P184" i="57"/>
  <c r="P294" i="57"/>
  <c r="P228" i="57"/>
  <c r="P212" i="57"/>
  <c r="P196" i="57"/>
  <c r="P180" i="57"/>
  <c r="P134" i="57"/>
  <c r="P102" i="57"/>
  <c r="P96" i="57"/>
  <c r="P130" i="57"/>
  <c r="P110" i="57"/>
  <c r="P70" i="57"/>
  <c r="P86" i="57"/>
  <c r="P80" i="57"/>
  <c r="P64" i="57"/>
  <c r="P78" i="57"/>
  <c r="P74" i="57"/>
  <c r="P68" i="57"/>
  <c r="P62" i="57"/>
  <c r="P56" i="57"/>
  <c r="P53" i="57"/>
  <c r="P273" i="57"/>
  <c r="P269" i="57"/>
  <c r="P265" i="57"/>
  <c r="P261" i="57"/>
  <c r="P257" i="57"/>
  <c r="P253" i="57"/>
  <c r="P249" i="57"/>
  <c r="P245" i="57"/>
  <c r="P241" i="57"/>
  <c r="P237" i="57"/>
  <c r="P233" i="57"/>
  <c r="P229" i="57"/>
  <c r="P225" i="57"/>
  <c r="P221" i="57"/>
  <c r="P217" i="57"/>
  <c r="P213" i="57"/>
  <c r="P209" i="57"/>
  <c r="P205" i="57"/>
  <c r="P201" i="57"/>
  <c r="P197" i="57"/>
  <c r="P193" i="57"/>
  <c r="P189" i="57"/>
  <c r="P185" i="57"/>
  <c r="P181" i="57"/>
  <c r="P177" i="57"/>
  <c r="P175" i="57"/>
  <c r="P173" i="57"/>
  <c r="P171" i="57"/>
  <c r="P169" i="57"/>
  <c r="P167" i="57"/>
  <c r="P165" i="57"/>
  <c r="P163" i="57"/>
  <c r="P161" i="57"/>
  <c r="P159" i="57"/>
  <c r="P157" i="57"/>
  <c r="P155" i="57"/>
  <c r="P153" i="57"/>
  <c r="P151" i="57"/>
  <c r="P149" i="57"/>
  <c r="P147" i="57"/>
  <c r="P145" i="57"/>
  <c r="P143" i="57"/>
  <c r="P141" i="57"/>
  <c r="P139" i="57"/>
  <c r="P135" i="57"/>
  <c r="P131" i="57"/>
  <c r="P127" i="57"/>
  <c r="P120" i="57"/>
  <c r="P88" i="57"/>
  <c r="P55" i="57"/>
  <c r="P274" i="57"/>
  <c r="P270" i="57"/>
  <c r="P266" i="57"/>
  <c r="P262" i="57"/>
  <c r="P258" i="57"/>
  <c r="P254" i="57"/>
  <c r="P250" i="57"/>
  <c r="P246" i="57"/>
  <c r="P242" i="57"/>
  <c r="P238" i="57"/>
  <c r="P234" i="57"/>
  <c r="P230" i="57"/>
  <c r="P226" i="57"/>
  <c r="P222" i="57"/>
  <c r="P218" i="57"/>
  <c r="P214" i="57"/>
  <c r="P210" i="57"/>
  <c r="P206" i="57"/>
  <c r="P202" i="57"/>
  <c r="P198" i="57"/>
  <c r="P194" i="57"/>
  <c r="P190" i="57"/>
  <c r="P186" i="57"/>
  <c r="P182" i="57"/>
  <c r="P178" i="57"/>
  <c r="P271" i="57"/>
  <c r="P267" i="57"/>
  <c r="P263" i="57"/>
  <c r="P259" i="57"/>
  <c r="P255" i="57"/>
  <c r="P251" i="57"/>
  <c r="P247" i="57"/>
  <c r="P243" i="57"/>
  <c r="P239" i="57"/>
  <c r="P235" i="57"/>
  <c r="P231" i="57"/>
  <c r="P227" i="57"/>
  <c r="P223" i="57"/>
  <c r="P219" i="57"/>
  <c r="P215" i="57"/>
  <c r="P211" i="57"/>
  <c r="P207" i="57"/>
  <c r="P203" i="57"/>
  <c r="P199" i="57"/>
  <c r="P195" i="57"/>
  <c r="P191" i="57"/>
  <c r="P187" i="57"/>
  <c r="P183" i="57"/>
  <c r="P179" i="57"/>
  <c r="P176" i="57"/>
  <c r="P174" i="57"/>
  <c r="P172" i="57"/>
  <c r="P170" i="57"/>
  <c r="P168" i="57"/>
  <c r="P166" i="57"/>
  <c r="P164" i="57"/>
  <c r="P162" i="57"/>
  <c r="P160" i="57"/>
  <c r="P158" i="57"/>
  <c r="P156" i="57"/>
  <c r="P154" i="57"/>
  <c r="P152" i="57"/>
  <c r="P150" i="57"/>
  <c r="P148" i="57"/>
  <c r="P146" i="57"/>
  <c r="P144" i="57"/>
  <c r="P142" i="57"/>
  <c r="P140" i="57"/>
  <c r="P136" i="57"/>
  <c r="P132" i="57"/>
  <c r="P128" i="57"/>
  <c r="P104" i="57"/>
  <c r="P72" i="57"/>
  <c r="P71" i="57"/>
  <c r="P48" i="57"/>
  <c r="P41" i="57"/>
  <c r="P125" i="57"/>
  <c r="P122" i="57"/>
  <c r="P114" i="57"/>
  <c r="P106" i="57"/>
  <c r="P98" i="57"/>
  <c r="P90" i="57"/>
  <c r="P82" i="57"/>
  <c r="P65" i="57"/>
  <c r="P57" i="57"/>
  <c r="P49" i="57"/>
  <c r="P123" i="57"/>
  <c r="P116" i="57"/>
  <c r="P108" i="57"/>
  <c r="P100" i="57"/>
  <c r="P92" i="57"/>
  <c r="P84" i="57"/>
  <c r="P75" i="57"/>
  <c r="P67" i="57"/>
  <c r="P60" i="57"/>
  <c r="P51" i="57"/>
  <c r="P44" i="57"/>
  <c r="P43" i="57"/>
  <c r="P124" i="57"/>
  <c r="P121" i="57"/>
  <c r="P119" i="57"/>
  <c r="P117" i="57"/>
  <c r="P115" i="57"/>
  <c r="P113" i="57"/>
  <c r="P111" i="57"/>
  <c r="P109" i="57"/>
  <c r="P107" i="57"/>
  <c r="P105" i="57"/>
  <c r="P103" i="57"/>
  <c r="P101" i="57"/>
  <c r="P99" i="57"/>
  <c r="P97" i="57"/>
  <c r="P95" i="57"/>
  <c r="P93" i="57"/>
  <c r="P91" i="57"/>
  <c r="P89" i="57"/>
  <c r="P87" i="57"/>
  <c r="P85" i="57"/>
  <c r="P83" i="57"/>
  <c r="P81" i="57"/>
  <c r="P79" i="57"/>
  <c r="P77" i="57"/>
  <c r="P73" i="57"/>
  <c r="P69" i="57"/>
  <c r="P59" i="57"/>
  <c r="P47" i="57"/>
  <c r="A8" i="1"/>
  <c r="H29" i="57" l="1"/>
  <c r="H30" i="57" s="1"/>
  <c r="H31" i="57" l="1"/>
  <c r="E10" i="51" l="1"/>
  <c r="E86" i="54" l="1"/>
  <c r="E85" i="54"/>
  <c r="A84" i="54"/>
  <c r="A79" i="54"/>
  <c r="N5" i="58" l="1"/>
  <c r="N4" i="58"/>
  <c r="N3" i="58"/>
  <c r="N2" i="58"/>
  <c r="C3" i="58" l="1"/>
  <c r="J11" i="58" s="1"/>
  <c r="B3" i="72" l="1"/>
  <c r="K3" i="72" s="1"/>
  <c r="B4" i="72"/>
  <c r="K4" i="72" s="1"/>
  <c r="B5" i="72"/>
  <c r="K5" i="72" s="1"/>
  <c r="B6" i="72"/>
  <c r="K6" i="72" s="1"/>
  <c r="B7" i="72"/>
  <c r="K7" i="72" s="1"/>
  <c r="B8" i="72"/>
  <c r="K8" i="72" s="1"/>
  <c r="B9" i="72"/>
  <c r="B10" i="72"/>
  <c r="B11" i="72"/>
  <c r="B12" i="72"/>
  <c r="B13" i="72"/>
  <c r="B14" i="72"/>
  <c r="B15" i="72"/>
  <c r="B16" i="72"/>
  <c r="B17" i="72"/>
  <c r="B18" i="72"/>
  <c r="B19" i="72"/>
  <c r="B20" i="72"/>
  <c r="B21" i="72"/>
  <c r="B22" i="72"/>
  <c r="B23" i="72"/>
  <c r="B24" i="72"/>
  <c r="B25" i="72"/>
  <c r="D25" i="72" s="1"/>
  <c r="M25" i="72" s="1"/>
  <c r="B26" i="72"/>
  <c r="D26" i="72" s="1"/>
  <c r="M26" i="72" s="1"/>
  <c r="B27" i="72"/>
  <c r="D27" i="72" s="1"/>
  <c r="M27" i="72" s="1"/>
  <c r="B28" i="72"/>
  <c r="D28" i="72" s="1"/>
  <c r="M28" i="72" s="1"/>
  <c r="B29" i="72"/>
  <c r="D29" i="72" s="1"/>
  <c r="M29" i="72" s="1"/>
  <c r="B30" i="72"/>
  <c r="D30" i="72" s="1"/>
  <c r="M30" i="72" s="1"/>
  <c r="B31" i="72"/>
  <c r="D31" i="72" s="1"/>
  <c r="M31" i="72" s="1"/>
  <c r="B32" i="72"/>
  <c r="D32" i="72" s="1"/>
  <c r="M32" i="72" s="1"/>
  <c r="B33" i="72"/>
  <c r="D33" i="72" s="1"/>
  <c r="M33" i="72" s="1"/>
  <c r="B34" i="72"/>
  <c r="D34" i="72" s="1"/>
  <c r="M34" i="72" s="1"/>
  <c r="B35" i="72"/>
  <c r="D35" i="72" s="1"/>
  <c r="M35" i="72" s="1"/>
  <c r="B36" i="72"/>
  <c r="D36" i="72" s="1"/>
  <c r="M36" i="72" s="1"/>
  <c r="B37" i="72"/>
  <c r="D37" i="72" s="1"/>
  <c r="M37" i="72" s="1"/>
  <c r="B38" i="72"/>
  <c r="D38" i="72" s="1"/>
  <c r="M38" i="72" s="1"/>
  <c r="B39" i="72"/>
  <c r="D39" i="72" s="1"/>
  <c r="M39" i="72" s="1"/>
  <c r="B40" i="72"/>
  <c r="D40" i="72" s="1"/>
  <c r="M40" i="72" s="1"/>
  <c r="B41" i="72"/>
  <c r="D41" i="72" s="1"/>
  <c r="M41" i="72" s="1"/>
  <c r="B42" i="72"/>
  <c r="D42" i="72" s="1"/>
  <c r="M42" i="72" s="1"/>
  <c r="B43" i="72"/>
  <c r="D43" i="72" s="1"/>
  <c r="M43" i="72" s="1"/>
  <c r="B44" i="72"/>
  <c r="D44" i="72" s="1"/>
  <c r="M44" i="72" s="1"/>
  <c r="B45" i="72"/>
  <c r="D45" i="72" s="1"/>
  <c r="M45" i="72" s="1"/>
  <c r="B46" i="72"/>
  <c r="D46" i="72" s="1"/>
  <c r="M46" i="72" s="1"/>
  <c r="B47" i="72"/>
  <c r="D47" i="72" s="1"/>
  <c r="M47" i="72" s="1"/>
  <c r="B48" i="72"/>
  <c r="D48" i="72" s="1"/>
  <c r="M48" i="72" s="1"/>
  <c r="B49" i="72"/>
  <c r="D49" i="72" s="1"/>
  <c r="M49" i="72" s="1"/>
  <c r="B50" i="72"/>
  <c r="D50" i="72" s="1"/>
  <c r="M50" i="72" s="1"/>
  <c r="B51" i="72"/>
  <c r="K51" i="72" s="1"/>
  <c r="B52" i="72"/>
  <c r="K52" i="72" s="1"/>
  <c r="B53" i="72"/>
  <c r="K53" i="72" s="1"/>
  <c r="B54" i="72"/>
  <c r="K54" i="72" s="1"/>
  <c r="B55" i="72"/>
  <c r="K55" i="72" s="1"/>
  <c r="B56" i="72"/>
  <c r="K56" i="72" s="1"/>
  <c r="B57" i="72"/>
  <c r="K57" i="72" s="1"/>
  <c r="B58" i="72"/>
  <c r="K58" i="72" s="1"/>
  <c r="B59" i="72"/>
  <c r="K59" i="72" s="1"/>
  <c r="B60" i="72"/>
  <c r="K60" i="72" s="1"/>
  <c r="B61" i="72"/>
  <c r="K61" i="72" s="1"/>
  <c r="B62" i="72"/>
  <c r="B63" i="72"/>
  <c r="B64" i="72"/>
  <c r="B65" i="72"/>
  <c r="B66" i="72"/>
  <c r="B67" i="72"/>
  <c r="B68" i="72"/>
  <c r="B69" i="72"/>
  <c r="B70" i="72"/>
  <c r="B71" i="72"/>
  <c r="K71" i="72" s="1"/>
  <c r="B72" i="72"/>
  <c r="K72" i="72" s="1"/>
  <c r="B73" i="72"/>
  <c r="K73" i="72" s="1"/>
  <c r="B74" i="72"/>
  <c r="K74" i="72" s="1"/>
  <c r="B75" i="72"/>
  <c r="K75" i="72" s="1"/>
  <c r="B76" i="72"/>
  <c r="K76" i="72" s="1"/>
  <c r="B77" i="72"/>
  <c r="K77" i="72" s="1"/>
  <c r="B78" i="72"/>
  <c r="K78" i="72" s="1"/>
  <c r="B79" i="72"/>
  <c r="B80" i="72"/>
  <c r="B81" i="72"/>
  <c r="B82" i="72"/>
  <c r="B83" i="72"/>
  <c r="B84" i="72"/>
  <c r="B85" i="72"/>
  <c r="B86" i="72"/>
  <c r="B87" i="72"/>
  <c r="B88" i="72"/>
  <c r="B89" i="72"/>
  <c r="D89" i="72" s="1"/>
  <c r="M89" i="72" s="1"/>
  <c r="B90" i="72"/>
  <c r="D90" i="72" s="1"/>
  <c r="M90" i="72" s="1"/>
  <c r="B91" i="72"/>
  <c r="D91" i="72" s="1"/>
  <c r="M91" i="72" s="1"/>
  <c r="B92" i="72"/>
  <c r="D92" i="72" s="1"/>
  <c r="M92" i="72" s="1"/>
  <c r="B93" i="72"/>
  <c r="D93" i="72" s="1"/>
  <c r="M93" i="72" s="1"/>
  <c r="B94" i="72"/>
  <c r="D94" i="72" s="1"/>
  <c r="M94" i="72" s="1"/>
  <c r="B95" i="72"/>
  <c r="D95" i="72" s="1"/>
  <c r="M95" i="72" s="1"/>
  <c r="B96" i="72"/>
  <c r="D96" i="72" s="1"/>
  <c r="M96" i="72" s="1"/>
  <c r="B97" i="72"/>
  <c r="D97" i="72" s="1"/>
  <c r="M97" i="72" s="1"/>
  <c r="B98" i="72"/>
  <c r="D98" i="72" s="1"/>
  <c r="M98" i="72" s="1"/>
  <c r="B99" i="72"/>
  <c r="D99" i="72" s="1"/>
  <c r="M99" i="72" s="1"/>
  <c r="B100" i="72"/>
  <c r="D100" i="72" s="1"/>
  <c r="M100" i="72" s="1"/>
  <c r="B101" i="72"/>
  <c r="K101" i="72" s="1"/>
  <c r="B102" i="72"/>
  <c r="D102" i="72" s="1"/>
  <c r="M102" i="72" s="1"/>
  <c r="B103" i="72"/>
  <c r="D103" i="72" s="1"/>
  <c r="M103" i="72" s="1"/>
  <c r="B104" i="72"/>
  <c r="D104" i="72" s="1"/>
  <c r="M104" i="72" s="1"/>
  <c r="B105" i="72"/>
  <c r="D105" i="72" s="1"/>
  <c r="M105" i="72" s="1"/>
  <c r="B106" i="72"/>
  <c r="D106" i="72" s="1"/>
  <c r="M106" i="72" s="1"/>
  <c r="B107" i="72"/>
  <c r="K107" i="72" s="1"/>
  <c r="B108" i="72"/>
  <c r="D108" i="72" s="1"/>
  <c r="M108" i="72" s="1"/>
  <c r="B109" i="72"/>
  <c r="D109" i="72" s="1"/>
  <c r="M109" i="72" s="1"/>
  <c r="B110" i="72"/>
  <c r="D110" i="72" s="1"/>
  <c r="M110" i="72" s="1"/>
  <c r="B111" i="72"/>
  <c r="K111" i="72" s="1"/>
  <c r="B112" i="72"/>
  <c r="D112" i="72" s="1"/>
  <c r="M112" i="72" s="1"/>
  <c r="B113" i="72"/>
  <c r="K113" i="72" s="1"/>
  <c r="B114" i="72"/>
  <c r="D114" i="72" s="1"/>
  <c r="M114" i="72" s="1"/>
  <c r="B115" i="72"/>
  <c r="D115" i="72" s="1"/>
  <c r="M115" i="72" s="1"/>
  <c r="B116" i="72"/>
  <c r="D116" i="72" s="1"/>
  <c r="M116" i="72" s="1"/>
  <c r="B117" i="72"/>
  <c r="D117" i="72" s="1"/>
  <c r="M117" i="72" s="1"/>
  <c r="B118" i="72"/>
  <c r="D118" i="72" s="1"/>
  <c r="M118" i="72" s="1"/>
  <c r="B119" i="72"/>
  <c r="D119" i="72" s="1"/>
  <c r="M119" i="72" s="1"/>
  <c r="B120" i="72"/>
  <c r="D120" i="72" s="1"/>
  <c r="M120" i="72" s="1"/>
  <c r="B121" i="72"/>
  <c r="D121" i="72" s="1"/>
  <c r="M121" i="72" s="1"/>
  <c r="B122" i="72"/>
  <c r="D122" i="72" s="1"/>
  <c r="M122" i="72" s="1"/>
  <c r="B123" i="72"/>
  <c r="D123" i="72" s="1"/>
  <c r="M123" i="72" s="1"/>
  <c r="B124" i="72"/>
  <c r="D124" i="72" s="1"/>
  <c r="M124" i="72" s="1"/>
  <c r="B125" i="72"/>
  <c r="D125" i="72" s="1"/>
  <c r="M125" i="72" s="1"/>
  <c r="B126" i="72"/>
  <c r="D126" i="72" s="1"/>
  <c r="M126" i="72" s="1"/>
  <c r="B127" i="72"/>
  <c r="D127" i="72" s="1"/>
  <c r="M127" i="72" s="1"/>
  <c r="B128" i="72"/>
  <c r="D128" i="72" s="1"/>
  <c r="M128" i="72" s="1"/>
  <c r="B129" i="72"/>
  <c r="D129" i="72" s="1"/>
  <c r="M129" i="72" s="1"/>
  <c r="B130" i="72"/>
  <c r="D130" i="72" s="1"/>
  <c r="M130" i="72" s="1"/>
  <c r="B131" i="72"/>
  <c r="D131" i="72" s="1"/>
  <c r="M131" i="72" s="1"/>
  <c r="B132" i="72"/>
  <c r="D132" i="72" s="1"/>
  <c r="M132" i="72" s="1"/>
  <c r="B133" i="72"/>
  <c r="D133" i="72" s="1"/>
  <c r="M133" i="72" s="1"/>
  <c r="B134" i="72"/>
  <c r="D134" i="72" s="1"/>
  <c r="M134" i="72" s="1"/>
  <c r="B135" i="72"/>
  <c r="D135" i="72" s="1"/>
  <c r="M135" i="72" s="1"/>
  <c r="B136" i="72"/>
  <c r="D136" i="72" s="1"/>
  <c r="M136" i="72" s="1"/>
  <c r="B137" i="72"/>
  <c r="D137" i="72" s="1"/>
  <c r="M137" i="72" s="1"/>
  <c r="B138" i="72"/>
  <c r="D138" i="72" s="1"/>
  <c r="M138" i="72" s="1"/>
  <c r="B139" i="72"/>
  <c r="D139" i="72" s="1"/>
  <c r="M139" i="72" s="1"/>
  <c r="B140" i="72"/>
  <c r="D140" i="72" s="1"/>
  <c r="M140" i="72" s="1"/>
  <c r="B141" i="72"/>
  <c r="D141" i="72" s="1"/>
  <c r="M141" i="72" s="1"/>
  <c r="B142" i="72"/>
  <c r="D142" i="72" s="1"/>
  <c r="M142" i="72" s="1"/>
  <c r="B143" i="72"/>
  <c r="D143" i="72" s="1"/>
  <c r="M143" i="72" s="1"/>
  <c r="B144" i="72"/>
  <c r="D144" i="72" s="1"/>
  <c r="M144" i="72" s="1"/>
  <c r="B145" i="72"/>
  <c r="D145" i="72" s="1"/>
  <c r="M145" i="72" s="1"/>
  <c r="B146" i="72"/>
  <c r="D146" i="72" s="1"/>
  <c r="M146" i="72" s="1"/>
  <c r="B147" i="72"/>
  <c r="D147" i="72" s="1"/>
  <c r="M147" i="72" s="1"/>
  <c r="B148" i="72"/>
  <c r="D148" i="72" s="1"/>
  <c r="M148" i="72" s="1"/>
  <c r="B149" i="72"/>
  <c r="D149" i="72" s="1"/>
  <c r="M149" i="72" s="1"/>
  <c r="B150" i="72"/>
  <c r="D150" i="72" s="1"/>
  <c r="M150" i="72" s="1"/>
  <c r="B151" i="72"/>
  <c r="D151" i="72" s="1"/>
  <c r="M151" i="72" s="1"/>
  <c r="B152" i="72"/>
  <c r="D152" i="72" s="1"/>
  <c r="M152" i="72" s="1"/>
  <c r="B153" i="72"/>
  <c r="D153" i="72" s="1"/>
  <c r="M153" i="72" s="1"/>
  <c r="B154" i="72"/>
  <c r="D154" i="72" s="1"/>
  <c r="M154" i="72" s="1"/>
  <c r="B155" i="72"/>
  <c r="D155" i="72" s="1"/>
  <c r="M155" i="72" s="1"/>
  <c r="B156" i="72"/>
  <c r="D156" i="72" s="1"/>
  <c r="M156" i="72" s="1"/>
  <c r="B157" i="72"/>
  <c r="D157" i="72" s="1"/>
  <c r="M157" i="72" s="1"/>
  <c r="B158" i="72"/>
  <c r="D158" i="72" s="1"/>
  <c r="M158" i="72" s="1"/>
  <c r="B159" i="72"/>
  <c r="D159" i="72" s="1"/>
  <c r="M159" i="72" s="1"/>
  <c r="B160" i="72"/>
  <c r="D160" i="72" s="1"/>
  <c r="M160" i="72" s="1"/>
  <c r="B161" i="72"/>
  <c r="D161" i="72" s="1"/>
  <c r="M161" i="72" s="1"/>
  <c r="B162" i="72"/>
  <c r="D162" i="72" s="1"/>
  <c r="M162" i="72" s="1"/>
  <c r="B163" i="72"/>
  <c r="D163" i="72" s="1"/>
  <c r="M163" i="72" s="1"/>
  <c r="B164" i="72"/>
  <c r="D164" i="72" s="1"/>
  <c r="M164" i="72" s="1"/>
  <c r="B165" i="72"/>
  <c r="D165" i="72" s="1"/>
  <c r="M165" i="72" s="1"/>
  <c r="B166" i="72"/>
  <c r="D166" i="72" s="1"/>
  <c r="M166" i="72" s="1"/>
  <c r="B167" i="72"/>
  <c r="D167" i="72" s="1"/>
  <c r="M167" i="72" s="1"/>
  <c r="B168" i="72"/>
  <c r="D168" i="72" s="1"/>
  <c r="M168" i="72" s="1"/>
  <c r="B169" i="72"/>
  <c r="D169" i="72" s="1"/>
  <c r="M169" i="72" s="1"/>
  <c r="B170" i="72"/>
  <c r="D170" i="72" s="1"/>
  <c r="M170" i="72" s="1"/>
  <c r="B171" i="72"/>
  <c r="D171" i="72" s="1"/>
  <c r="M171" i="72" s="1"/>
  <c r="B172" i="72"/>
  <c r="D172" i="72" s="1"/>
  <c r="M172" i="72" s="1"/>
  <c r="B173" i="72"/>
  <c r="D173" i="72" s="1"/>
  <c r="M173" i="72" s="1"/>
  <c r="B174" i="72"/>
  <c r="D174" i="72" s="1"/>
  <c r="M174" i="72" s="1"/>
  <c r="B175" i="72"/>
  <c r="D175" i="72" s="1"/>
  <c r="M175" i="72" s="1"/>
  <c r="B176" i="72"/>
  <c r="D176" i="72" s="1"/>
  <c r="M176" i="72" s="1"/>
  <c r="B177" i="72"/>
  <c r="D177" i="72" s="1"/>
  <c r="M177" i="72" s="1"/>
  <c r="B178" i="72"/>
  <c r="D178" i="72" s="1"/>
  <c r="M178" i="72" s="1"/>
  <c r="B179" i="72"/>
  <c r="D179" i="72" s="1"/>
  <c r="M179" i="72" s="1"/>
  <c r="B180" i="72"/>
  <c r="D180" i="72" s="1"/>
  <c r="M180" i="72" s="1"/>
  <c r="B181" i="72"/>
  <c r="D181" i="72" s="1"/>
  <c r="M181" i="72" s="1"/>
  <c r="B182" i="72"/>
  <c r="D182" i="72" s="1"/>
  <c r="M182" i="72" s="1"/>
  <c r="B183" i="72"/>
  <c r="D183" i="72" s="1"/>
  <c r="M183" i="72" s="1"/>
  <c r="B184" i="72"/>
  <c r="D184" i="72" s="1"/>
  <c r="M184" i="72" s="1"/>
  <c r="B2" i="72"/>
  <c r="D2" i="72" s="1"/>
  <c r="M2" i="72" s="1"/>
  <c r="K95" i="72" l="1"/>
  <c r="D113" i="72"/>
  <c r="M113" i="72" s="1"/>
  <c r="D111" i="72"/>
  <c r="M111" i="72" s="1"/>
  <c r="K108" i="72"/>
  <c r="D101" i="72"/>
  <c r="M101" i="72" s="1"/>
  <c r="K48" i="72"/>
  <c r="K183" i="72"/>
  <c r="K40" i="72"/>
  <c r="K112" i="72"/>
  <c r="K96" i="72"/>
  <c r="K29" i="72"/>
  <c r="K2" i="72"/>
  <c r="K114" i="72"/>
  <c r="D107" i="72"/>
  <c r="M107" i="72" s="1"/>
  <c r="K90" i="72"/>
  <c r="D52" i="72"/>
  <c r="M52" i="72" s="1"/>
  <c r="K36" i="72"/>
  <c r="K25" i="72"/>
  <c r="K102" i="72"/>
  <c r="K89" i="72"/>
  <c r="K44" i="72"/>
  <c r="K33" i="72"/>
  <c r="K184" i="72"/>
  <c r="K181" i="72"/>
  <c r="K179" i="72"/>
  <c r="K177" i="72"/>
  <c r="K175" i="72"/>
  <c r="K173" i="72"/>
  <c r="K171" i="72"/>
  <c r="K169" i="72"/>
  <c r="K167" i="72"/>
  <c r="K165" i="72"/>
  <c r="K163" i="72"/>
  <c r="K161" i="72"/>
  <c r="K159" i="72"/>
  <c r="K157" i="72"/>
  <c r="K155" i="72"/>
  <c r="K153" i="72"/>
  <c r="K151" i="72"/>
  <c r="K149" i="72"/>
  <c r="K147" i="72"/>
  <c r="K145" i="72"/>
  <c r="K143" i="72"/>
  <c r="K141" i="72"/>
  <c r="K139" i="72"/>
  <c r="K137" i="72"/>
  <c r="K135" i="72"/>
  <c r="K133" i="72"/>
  <c r="K131" i="72"/>
  <c r="K129" i="72"/>
  <c r="K127" i="72"/>
  <c r="K125" i="72"/>
  <c r="K123" i="72"/>
  <c r="K121" i="72"/>
  <c r="K119" i="72"/>
  <c r="K117" i="72"/>
  <c r="K115" i="72"/>
  <c r="K109" i="72"/>
  <c r="K105" i="72"/>
  <c r="K104" i="72"/>
  <c r="K103" i="72"/>
  <c r="K98" i="72"/>
  <c r="K97" i="72"/>
  <c r="K92" i="72"/>
  <c r="K91" i="72"/>
  <c r="D55" i="72"/>
  <c r="M55" i="72" s="1"/>
  <c r="K49" i="72"/>
  <c r="K45" i="72"/>
  <c r="K41" i="72"/>
  <c r="K37" i="72"/>
  <c r="K34" i="72"/>
  <c r="K30" i="72"/>
  <c r="K26" i="72"/>
  <c r="K110" i="72"/>
  <c r="K106" i="72"/>
  <c r="K100" i="72"/>
  <c r="K99" i="72"/>
  <c r="K94" i="72"/>
  <c r="K93" i="72"/>
  <c r="D53" i="72"/>
  <c r="M53" i="72" s="1"/>
  <c r="K50" i="72"/>
  <c r="K46" i="72"/>
  <c r="K42" i="72"/>
  <c r="K38" i="72"/>
  <c r="K35" i="72"/>
  <c r="K31" i="72"/>
  <c r="K27" i="72"/>
  <c r="K182" i="72"/>
  <c r="K180" i="72"/>
  <c r="K178" i="72"/>
  <c r="K176" i="72"/>
  <c r="K174" i="72"/>
  <c r="K172" i="72"/>
  <c r="K170" i="72"/>
  <c r="K168" i="72"/>
  <c r="K166" i="72"/>
  <c r="K164" i="72"/>
  <c r="K162" i="72"/>
  <c r="K160" i="72"/>
  <c r="K158" i="72"/>
  <c r="K156" i="72"/>
  <c r="K154" i="72"/>
  <c r="K152" i="72"/>
  <c r="K150" i="72"/>
  <c r="K148" i="72"/>
  <c r="K146" i="72"/>
  <c r="K144" i="72"/>
  <c r="K142" i="72"/>
  <c r="K140" i="72"/>
  <c r="K138" i="72"/>
  <c r="K136" i="72"/>
  <c r="K134" i="72"/>
  <c r="K132" i="72"/>
  <c r="K130" i="72"/>
  <c r="K128" i="72"/>
  <c r="K126" i="72"/>
  <c r="K124" i="72"/>
  <c r="K122" i="72"/>
  <c r="K120" i="72"/>
  <c r="K118" i="72"/>
  <c r="K116" i="72"/>
  <c r="D54" i="72"/>
  <c r="M54" i="72" s="1"/>
  <c r="D51" i="72"/>
  <c r="M51" i="72" s="1"/>
  <c r="K47" i="72"/>
  <c r="K43" i="72"/>
  <c r="K39" i="72"/>
  <c r="K32" i="72"/>
  <c r="K28" i="72"/>
  <c r="D3" i="72"/>
  <c r="M3" i="72" s="1"/>
  <c r="K86" i="72"/>
  <c r="D86" i="72"/>
  <c r="M86" i="72" s="1"/>
  <c r="K82" i="72"/>
  <c r="D82" i="72"/>
  <c r="M82" i="72" s="1"/>
  <c r="K87" i="72"/>
  <c r="D87" i="72"/>
  <c r="M87" i="72" s="1"/>
  <c r="K83" i="72"/>
  <c r="D83" i="72"/>
  <c r="M83" i="72" s="1"/>
  <c r="K79" i="72"/>
  <c r="D79" i="72"/>
  <c r="M79" i="72" s="1"/>
  <c r="K88" i="72"/>
  <c r="D88" i="72"/>
  <c r="M88" i="72" s="1"/>
  <c r="K84" i="72"/>
  <c r="D84" i="72"/>
  <c r="M84" i="72" s="1"/>
  <c r="K80" i="72"/>
  <c r="D80" i="72"/>
  <c r="M80" i="72" s="1"/>
  <c r="K85" i="72"/>
  <c r="D85" i="72"/>
  <c r="M85" i="72" s="1"/>
  <c r="K81" i="72"/>
  <c r="D81" i="72"/>
  <c r="M81" i="72" s="1"/>
  <c r="D78" i="72"/>
  <c r="M78" i="72" s="1"/>
  <c r="D77" i="72"/>
  <c r="M77" i="72" s="1"/>
  <c r="D76" i="72"/>
  <c r="M76" i="72" s="1"/>
  <c r="D75" i="72"/>
  <c r="M75" i="72" s="1"/>
  <c r="D74" i="72"/>
  <c r="M74" i="72" s="1"/>
  <c r="D73" i="72"/>
  <c r="M73" i="72" s="1"/>
  <c r="D72" i="72"/>
  <c r="M72" i="72" s="1"/>
  <c r="D71" i="72"/>
  <c r="M71" i="72" s="1"/>
  <c r="K70" i="72"/>
  <c r="D70" i="72"/>
  <c r="M70" i="72" s="1"/>
  <c r="K69" i="72"/>
  <c r="D69" i="72"/>
  <c r="M69" i="72" s="1"/>
  <c r="K68" i="72"/>
  <c r="D68" i="72"/>
  <c r="M68" i="72" s="1"/>
  <c r="K67" i="72"/>
  <c r="D67" i="72"/>
  <c r="M67" i="72" s="1"/>
  <c r="K66" i="72"/>
  <c r="D66" i="72"/>
  <c r="M66" i="72" s="1"/>
  <c r="K65" i="72"/>
  <c r="D65" i="72"/>
  <c r="M65" i="72" s="1"/>
  <c r="K64" i="72"/>
  <c r="D64" i="72"/>
  <c r="M64" i="72" s="1"/>
  <c r="K63" i="72"/>
  <c r="D63" i="72"/>
  <c r="M63" i="72" s="1"/>
  <c r="K62" i="72"/>
  <c r="D62" i="72"/>
  <c r="M62" i="72" s="1"/>
  <c r="D24" i="72"/>
  <c r="M24" i="72" s="1"/>
  <c r="K24" i="72"/>
  <c r="D61" i="72"/>
  <c r="M61" i="72" s="1"/>
  <c r="D60" i="72"/>
  <c r="M60" i="72" s="1"/>
  <c r="D59" i="72"/>
  <c r="M59" i="72" s="1"/>
  <c r="D58" i="72"/>
  <c r="M58" i="72" s="1"/>
  <c r="D57" i="72"/>
  <c r="M57" i="72" s="1"/>
  <c r="D56" i="72"/>
  <c r="M56" i="72" s="1"/>
  <c r="K10" i="72"/>
  <c r="D10" i="72"/>
  <c r="M10" i="72" s="1"/>
  <c r="K20" i="72"/>
  <c r="D20" i="72"/>
  <c r="M20" i="72" s="1"/>
  <c r="K23" i="72"/>
  <c r="D23" i="72"/>
  <c r="M23" i="72" s="1"/>
  <c r="K19" i="72"/>
  <c r="D19" i="72"/>
  <c r="M19" i="72" s="1"/>
  <c r="K22" i="72"/>
  <c r="D22" i="72"/>
  <c r="M22" i="72" s="1"/>
  <c r="K18" i="72"/>
  <c r="D18" i="72"/>
  <c r="M18" i="72" s="1"/>
  <c r="K9" i="72"/>
  <c r="D9" i="72"/>
  <c r="M9" i="72" s="1"/>
  <c r="K21" i="72"/>
  <c r="D21" i="72"/>
  <c r="M21" i="72" s="1"/>
  <c r="K17" i="72"/>
  <c r="D17" i="72"/>
  <c r="M17" i="72" s="1"/>
  <c r="K16" i="72"/>
  <c r="D16" i="72"/>
  <c r="M16" i="72" s="1"/>
  <c r="K15" i="72"/>
  <c r="D15" i="72"/>
  <c r="M15" i="72" s="1"/>
  <c r="K14" i="72"/>
  <c r="D14" i="72"/>
  <c r="M14" i="72" s="1"/>
  <c r="K13" i="72"/>
  <c r="D13" i="72"/>
  <c r="M13" i="72" s="1"/>
  <c r="K12" i="72"/>
  <c r="D12" i="72"/>
  <c r="M12" i="72" s="1"/>
  <c r="K11" i="72"/>
  <c r="D11" i="72"/>
  <c r="M11" i="72" s="1"/>
  <c r="D8" i="72"/>
  <c r="M8" i="72" s="1"/>
  <c r="D7" i="72"/>
  <c r="M7" i="72" s="1"/>
  <c r="D6" i="72"/>
  <c r="M6" i="72" s="1"/>
  <c r="D5" i="72"/>
  <c r="M5" i="72" s="1"/>
  <c r="D4" i="72"/>
  <c r="M4" i="72" s="1"/>
  <c r="V3" i="24" l="1"/>
  <c r="W3" i="24" l="1"/>
  <c r="A60" i="27" l="1"/>
  <c r="I4" i="71" l="1"/>
  <c r="I5" i="71"/>
  <c r="I6" i="71"/>
  <c r="I7" i="71"/>
  <c r="I8" i="71"/>
  <c r="I9" i="71"/>
  <c r="I10" i="71"/>
  <c r="I11" i="71"/>
  <c r="I12" i="71"/>
  <c r="I3" i="71"/>
  <c r="D42" i="27" l="1"/>
  <c r="D41" i="27"/>
  <c r="J2" i="24" l="1"/>
  <c r="B4" i="27" l="1"/>
  <c r="A59" i="27"/>
  <c r="A58" i="27"/>
  <c r="A57" i="27"/>
  <c r="B50" i="27" l="1"/>
  <c r="B49" i="27" l="1"/>
  <c r="B48" i="27"/>
  <c r="B54" i="27" l="1"/>
  <c r="B55" i="27" s="1"/>
  <c r="B66" i="27"/>
  <c r="B65" i="27"/>
  <c r="B60" i="27" l="1"/>
  <c r="B59" i="27"/>
  <c r="B58" i="27"/>
  <c r="B57" i="27"/>
  <c r="B61" i="27" l="1"/>
  <c r="B62" i="27" s="1"/>
  <c r="G8" i="1" l="1"/>
  <c r="B271" i="27" l="1"/>
  <c r="B275" i="27" l="1"/>
  <c r="C275" i="27" l="1"/>
  <c r="E10" i="1"/>
  <c r="B5" i="54" l="1"/>
  <c r="B4" i="54"/>
  <c r="B12" i="54" s="1"/>
  <c r="B9" i="27"/>
  <c r="C18" i="60" l="1"/>
  <c r="B3" i="58"/>
  <c r="E3" i="58"/>
  <c r="B5" i="58"/>
  <c r="J12" i="58" s="1"/>
  <c r="J20" i="58" s="1"/>
  <c r="J6" i="57"/>
  <c r="H16" i="57"/>
  <c r="A28" i="57"/>
  <c r="C29" i="57"/>
  <c r="C30" i="57"/>
  <c r="C31" i="57"/>
  <c r="A36" i="57"/>
  <c r="A37" i="57" s="1"/>
  <c r="A38" i="57" s="1"/>
  <c r="M37" i="57"/>
  <c r="N37" i="57"/>
  <c r="O37" i="57"/>
  <c r="A44" i="72"/>
  <c r="Q44" i="72" s="1"/>
  <c r="A48" i="72"/>
  <c r="Q48" i="72" s="1"/>
  <c r="A51" i="72"/>
  <c r="Q51" i="72" s="1"/>
  <c r="A52" i="72"/>
  <c r="Q52" i="72" s="1"/>
  <c r="A53" i="72"/>
  <c r="Q53" i="72" s="1"/>
  <c r="A56" i="72"/>
  <c r="Q56" i="72" s="1"/>
  <c r="A60" i="72"/>
  <c r="Q60" i="72" s="1"/>
  <c r="A64" i="72"/>
  <c r="Q64" i="72" s="1"/>
  <c r="A65" i="72"/>
  <c r="Q65" i="72" s="1"/>
  <c r="A68" i="72"/>
  <c r="Q68" i="72" s="1"/>
  <c r="A69" i="72"/>
  <c r="Q69" i="72" s="1"/>
  <c r="A84" i="72"/>
  <c r="Q84" i="72" s="1"/>
  <c r="A85" i="72"/>
  <c r="Q85" i="72" s="1"/>
  <c r="A86" i="72"/>
  <c r="Q86" i="72" s="1"/>
  <c r="A87" i="72"/>
  <c r="Q87" i="72" s="1"/>
  <c r="A88" i="72"/>
  <c r="Q88" i="72" s="1"/>
  <c r="A89" i="72"/>
  <c r="Q89" i="72" s="1"/>
  <c r="A90" i="72"/>
  <c r="Q90" i="72" s="1"/>
  <c r="A91" i="72"/>
  <c r="Q91" i="72" s="1"/>
  <c r="A92" i="72"/>
  <c r="Q92" i="72" s="1"/>
  <c r="A93" i="72"/>
  <c r="Q93" i="72" s="1"/>
  <c r="A94" i="72"/>
  <c r="Q94" i="72" s="1"/>
  <c r="A95" i="72"/>
  <c r="Q95" i="72" s="1"/>
  <c r="A96" i="72"/>
  <c r="Q96" i="72" s="1"/>
  <c r="A102" i="72"/>
  <c r="Q102" i="72" s="1"/>
  <c r="A106" i="72"/>
  <c r="Q106" i="72" s="1"/>
  <c r="A111" i="72"/>
  <c r="Q111" i="72" s="1"/>
  <c r="A115" i="72"/>
  <c r="Q115" i="72" s="1"/>
  <c r="A117" i="72"/>
  <c r="Q117" i="72" s="1"/>
  <c r="A123" i="72"/>
  <c r="Q123" i="72" s="1"/>
  <c r="A125" i="72"/>
  <c r="Q125" i="72" s="1"/>
  <c r="A129" i="72"/>
  <c r="Q129" i="72" s="1"/>
  <c r="A138" i="72"/>
  <c r="Q138" i="72" s="1"/>
  <c r="A146" i="72"/>
  <c r="Q146" i="72" s="1"/>
  <c r="A148" i="72"/>
  <c r="Q148" i="72" s="1"/>
  <c r="L519" i="57"/>
  <c r="P519" i="57" s="1"/>
  <c r="Q519" i="57" s="1"/>
  <c r="J519" i="57" s="1"/>
  <c r="L521" i="57"/>
  <c r="P521" i="57" s="1"/>
  <c r="Q521" i="57" s="1"/>
  <c r="J521" i="57" s="1"/>
  <c r="L522" i="57"/>
  <c r="P522" i="57" s="1"/>
  <c r="Q522" i="57" s="1"/>
  <c r="J522" i="57" s="1"/>
  <c r="L527" i="57"/>
  <c r="P527" i="57" s="1"/>
  <c r="Q527" i="57" s="1"/>
  <c r="J527" i="57" s="1"/>
  <c r="L529" i="57"/>
  <c r="P529" i="57" s="1"/>
  <c r="Q529" i="57" s="1"/>
  <c r="J529" i="57" s="1"/>
  <c r="L530" i="57"/>
  <c r="P530" i="57" s="1"/>
  <c r="Q530" i="57" s="1"/>
  <c r="J530" i="57" s="1"/>
  <c r="L531" i="57"/>
  <c r="P531" i="57" s="1"/>
  <c r="Q531" i="57" s="1"/>
  <c r="J531" i="57" s="1"/>
  <c r="L532" i="57"/>
  <c r="P532" i="57" s="1"/>
  <c r="Q532" i="57" s="1"/>
  <c r="J532" i="57" s="1"/>
  <c r="L537" i="57"/>
  <c r="P537" i="57" s="1"/>
  <c r="Q537" i="57" s="1"/>
  <c r="J537" i="57" s="1"/>
  <c r="A170" i="72"/>
  <c r="Q170" i="72" s="1"/>
  <c r="A171" i="72"/>
  <c r="Q171" i="72" s="1"/>
  <c r="A172" i="72"/>
  <c r="Q172" i="72" s="1"/>
  <c r="A173" i="72"/>
  <c r="Q173" i="72" s="1"/>
  <c r="A174" i="72"/>
  <c r="Q174" i="72" s="1"/>
  <c r="A175" i="72"/>
  <c r="Q175" i="72" s="1"/>
  <c r="A176" i="72"/>
  <c r="Q176" i="72" s="1"/>
  <c r="A177" i="72"/>
  <c r="Q177" i="72" s="1"/>
  <c r="A179" i="72"/>
  <c r="Q179" i="72" s="1"/>
  <c r="A181" i="72"/>
  <c r="Q181" i="72" s="1"/>
  <c r="L539" i="57"/>
  <c r="P539" i="57" s="1"/>
  <c r="Q539" i="57" s="1"/>
  <c r="J539" i="57" s="1"/>
  <c r="L540" i="57"/>
  <c r="P540" i="57" s="1"/>
  <c r="Q540" i="57" s="1"/>
  <c r="J540" i="57" s="1"/>
  <c r="B3" i="54"/>
  <c r="B9" i="54"/>
  <c r="C12" i="54"/>
  <c r="E12" i="54" s="1"/>
  <c r="D33" i="54"/>
  <c r="B47" i="54"/>
  <c r="B53" i="54"/>
  <c r="C33" i="54" s="1"/>
  <c r="B54" i="54"/>
  <c r="C54" i="54" s="1"/>
  <c r="B55" i="54"/>
  <c r="C55" i="54" s="1"/>
  <c r="B56" i="54"/>
  <c r="C56" i="54" s="1"/>
  <c r="B57" i="54"/>
  <c r="E57" i="54" s="1"/>
  <c r="G57" i="54" s="1"/>
  <c r="A13" i="57" s="1"/>
  <c r="B58" i="54"/>
  <c r="C58" i="54" s="1"/>
  <c r="F58" i="54" s="1"/>
  <c r="G58" i="54"/>
  <c r="H9" i="57" s="1"/>
  <c r="D3" i="58" s="1"/>
  <c r="B59" i="54"/>
  <c r="D59" i="54" s="1"/>
  <c r="B60" i="54"/>
  <c r="C60" i="54" s="1"/>
  <c r="B61" i="54"/>
  <c r="C61" i="54" s="1"/>
  <c r="B62" i="54"/>
  <c r="C63" i="54"/>
  <c r="A74" i="54"/>
  <c r="A75" i="54"/>
  <c r="A77" i="54"/>
  <c r="H83" i="54"/>
  <c r="B31" i="58" s="1"/>
  <c r="B99" i="54"/>
  <c r="D99" i="54" s="1"/>
  <c r="D111" i="54" s="1"/>
  <c r="D103" i="54"/>
  <c r="D104" i="54"/>
  <c r="A116" i="54"/>
  <c r="C116" i="54"/>
  <c r="I11" i="52"/>
  <c r="I13" i="52" s="1"/>
  <c r="F6" i="51"/>
  <c r="F24" i="51" s="1"/>
  <c r="G8" i="51"/>
  <c r="G26" i="51" s="1"/>
  <c r="E28" i="51"/>
  <c r="D26" i="51"/>
  <c r="K57" i="51"/>
  <c r="C54" i="51" s="1"/>
  <c r="A39" i="57" l="1"/>
  <c r="L39" i="57" s="1"/>
  <c r="P39" i="57" s="1"/>
  <c r="L38" i="57"/>
  <c r="P38" i="57" s="1"/>
  <c r="E183" i="72"/>
  <c r="W540" i="57"/>
  <c r="R319" i="57"/>
  <c r="S319" i="57" s="1"/>
  <c r="Q319" i="57" s="1"/>
  <c r="J319" i="57" s="1"/>
  <c r="R320" i="57"/>
  <c r="S320" i="57" s="1"/>
  <c r="Q320" i="57" s="1"/>
  <c r="J320" i="57" s="1"/>
  <c r="R322" i="57"/>
  <c r="S322" i="57" s="1"/>
  <c r="Q322" i="57" s="1"/>
  <c r="J322" i="57" s="1"/>
  <c r="R324" i="57"/>
  <c r="S324" i="57" s="1"/>
  <c r="Q324" i="57" s="1"/>
  <c r="J324" i="57" s="1"/>
  <c r="R326" i="57"/>
  <c r="S326" i="57" s="1"/>
  <c r="Q326" i="57" s="1"/>
  <c r="J326" i="57" s="1"/>
  <c r="R328" i="57"/>
  <c r="S328" i="57" s="1"/>
  <c r="Q328" i="57" s="1"/>
  <c r="J328" i="57" s="1"/>
  <c r="R330" i="57"/>
  <c r="S330" i="57" s="1"/>
  <c r="Q330" i="57" s="1"/>
  <c r="J330" i="57" s="1"/>
  <c r="R332" i="57"/>
  <c r="S332" i="57" s="1"/>
  <c r="Q332" i="57" s="1"/>
  <c r="J332" i="57" s="1"/>
  <c r="R334" i="57"/>
  <c r="S334" i="57" s="1"/>
  <c r="Q334" i="57" s="1"/>
  <c r="J334" i="57" s="1"/>
  <c r="R336" i="57"/>
  <c r="S336" i="57" s="1"/>
  <c r="Q336" i="57" s="1"/>
  <c r="J336" i="57" s="1"/>
  <c r="R338" i="57"/>
  <c r="S338" i="57" s="1"/>
  <c r="Q338" i="57" s="1"/>
  <c r="J338" i="57" s="1"/>
  <c r="R340" i="57"/>
  <c r="S340" i="57" s="1"/>
  <c r="Q340" i="57" s="1"/>
  <c r="J340" i="57" s="1"/>
  <c r="R342" i="57"/>
  <c r="S342" i="57" s="1"/>
  <c r="Q342" i="57" s="1"/>
  <c r="J342" i="57" s="1"/>
  <c r="R344" i="57"/>
  <c r="S344" i="57" s="1"/>
  <c r="Q344" i="57" s="1"/>
  <c r="J344" i="57" s="1"/>
  <c r="R346" i="57"/>
  <c r="S346" i="57" s="1"/>
  <c r="Q346" i="57" s="1"/>
  <c r="J346" i="57" s="1"/>
  <c r="R348" i="57"/>
  <c r="S348" i="57" s="1"/>
  <c r="Q348" i="57" s="1"/>
  <c r="J348" i="57" s="1"/>
  <c r="R350" i="57"/>
  <c r="S350" i="57" s="1"/>
  <c r="Q350" i="57" s="1"/>
  <c r="J350" i="57" s="1"/>
  <c r="R321" i="57"/>
  <c r="S321" i="57" s="1"/>
  <c r="Q321" i="57" s="1"/>
  <c r="J321" i="57" s="1"/>
  <c r="R323" i="57"/>
  <c r="S323" i="57" s="1"/>
  <c r="Q323" i="57" s="1"/>
  <c r="J323" i="57" s="1"/>
  <c r="R325" i="57"/>
  <c r="S325" i="57" s="1"/>
  <c r="Q325" i="57" s="1"/>
  <c r="J325" i="57" s="1"/>
  <c r="R327" i="57"/>
  <c r="S327" i="57" s="1"/>
  <c r="Q327" i="57" s="1"/>
  <c r="J327" i="57" s="1"/>
  <c r="R329" i="57"/>
  <c r="S329" i="57" s="1"/>
  <c r="Q329" i="57" s="1"/>
  <c r="J329" i="57" s="1"/>
  <c r="R331" i="57"/>
  <c r="S331" i="57" s="1"/>
  <c r="Q331" i="57" s="1"/>
  <c r="J331" i="57" s="1"/>
  <c r="R333" i="57"/>
  <c r="S333" i="57" s="1"/>
  <c r="Q333" i="57" s="1"/>
  <c r="J333" i="57" s="1"/>
  <c r="R335" i="57"/>
  <c r="S335" i="57" s="1"/>
  <c r="Q335" i="57" s="1"/>
  <c r="J335" i="57" s="1"/>
  <c r="R337" i="57"/>
  <c r="S337" i="57" s="1"/>
  <c r="Q337" i="57" s="1"/>
  <c r="J337" i="57" s="1"/>
  <c r="R339" i="57"/>
  <c r="S339" i="57" s="1"/>
  <c r="Q339" i="57" s="1"/>
  <c r="J339" i="57" s="1"/>
  <c r="R341" i="57"/>
  <c r="S341" i="57" s="1"/>
  <c r="Q341" i="57" s="1"/>
  <c r="J341" i="57" s="1"/>
  <c r="R343" i="57"/>
  <c r="S343" i="57" s="1"/>
  <c r="Q343" i="57" s="1"/>
  <c r="J343" i="57" s="1"/>
  <c r="R345" i="57"/>
  <c r="S345" i="57" s="1"/>
  <c r="Q345" i="57" s="1"/>
  <c r="J345" i="57" s="1"/>
  <c r="R347" i="57"/>
  <c r="S347" i="57" s="1"/>
  <c r="Q347" i="57" s="1"/>
  <c r="J347" i="57" s="1"/>
  <c r="R349" i="57"/>
  <c r="S349" i="57" s="1"/>
  <c r="Q349" i="57" s="1"/>
  <c r="J349" i="57" s="1"/>
  <c r="R351" i="57"/>
  <c r="S351" i="57" s="1"/>
  <c r="Q351" i="57" s="1"/>
  <c r="J351" i="57" s="1"/>
  <c r="A167" i="72"/>
  <c r="Q167" i="72" s="1"/>
  <c r="L536" i="57"/>
  <c r="P536" i="57" s="1"/>
  <c r="Q536" i="57" s="1"/>
  <c r="J536" i="57" s="1"/>
  <c r="A166" i="72"/>
  <c r="Q166" i="72" s="1"/>
  <c r="L535" i="57"/>
  <c r="P535" i="57" s="1"/>
  <c r="Q535" i="57" s="1"/>
  <c r="J535" i="57" s="1"/>
  <c r="A158" i="72"/>
  <c r="Q158" i="72" s="1"/>
  <c r="L525" i="57"/>
  <c r="P525" i="57" s="1"/>
  <c r="Q525" i="57" s="1"/>
  <c r="J525" i="57" s="1"/>
  <c r="A150" i="72"/>
  <c r="Q150" i="72" s="1"/>
  <c r="L517" i="57"/>
  <c r="P517" i="57" s="1"/>
  <c r="Q517" i="57" s="1"/>
  <c r="J517" i="57" s="1"/>
  <c r="A156" i="72"/>
  <c r="Q156" i="72" s="1"/>
  <c r="L523" i="57"/>
  <c r="P523" i="57" s="1"/>
  <c r="Q523" i="57" s="1"/>
  <c r="J523" i="57" s="1"/>
  <c r="A159" i="72"/>
  <c r="Q159" i="72" s="1"/>
  <c r="L526" i="57"/>
  <c r="P526" i="57" s="1"/>
  <c r="Q526" i="57" s="1"/>
  <c r="J526" i="57" s="1"/>
  <c r="A151" i="72"/>
  <c r="Q151" i="72" s="1"/>
  <c r="L518" i="57"/>
  <c r="P518" i="57" s="1"/>
  <c r="Q518" i="57" s="1"/>
  <c r="J518" i="57" s="1"/>
  <c r="A169" i="72"/>
  <c r="Q169" i="72" s="1"/>
  <c r="L538" i="57"/>
  <c r="P538" i="57" s="1"/>
  <c r="Q538" i="57" s="1"/>
  <c r="J538" i="57" s="1"/>
  <c r="A161" i="72"/>
  <c r="Q161" i="72" s="1"/>
  <c r="L528" i="57"/>
  <c r="P528" i="57" s="1"/>
  <c r="Q528" i="57" s="1"/>
  <c r="J528" i="57" s="1"/>
  <c r="A157" i="72"/>
  <c r="Q157" i="72" s="1"/>
  <c r="L524" i="57"/>
  <c r="P524" i="57" s="1"/>
  <c r="Q524" i="57" s="1"/>
  <c r="J524" i="57" s="1"/>
  <c r="A153" i="72"/>
  <c r="Q153" i="72" s="1"/>
  <c r="L520" i="57"/>
  <c r="P520" i="57" s="1"/>
  <c r="Q520" i="57" s="1"/>
  <c r="J520" i="57" s="1"/>
  <c r="A149" i="72"/>
  <c r="Q149" i="72" s="1"/>
  <c r="L516" i="57"/>
  <c r="P516" i="57" s="1"/>
  <c r="Q516" i="57" s="1"/>
  <c r="J516" i="57" s="1"/>
  <c r="R51" i="57"/>
  <c r="S51" i="57" s="1"/>
  <c r="Q51" i="57" s="1"/>
  <c r="J51" i="57" s="1"/>
  <c r="R57" i="57"/>
  <c r="S57" i="57" s="1"/>
  <c r="Q57" i="57" s="1"/>
  <c r="J57" i="57" s="1"/>
  <c r="R60" i="57"/>
  <c r="S60" i="57" s="1"/>
  <c r="Q60" i="57" s="1"/>
  <c r="J60" i="57" s="1"/>
  <c r="R64" i="57"/>
  <c r="S64" i="57" s="1"/>
  <c r="Q64" i="57" s="1"/>
  <c r="J64" i="57" s="1"/>
  <c r="R70" i="57"/>
  <c r="S70" i="57" s="1"/>
  <c r="Q70" i="57" s="1"/>
  <c r="J70" i="57" s="1"/>
  <c r="R75" i="57"/>
  <c r="S75" i="57" s="1"/>
  <c r="Q75" i="57" s="1"/>
  <c r="J75" i="57" s="1"/>
  <c r="R79" i="57"/>
  <c r="S79" i="57" s="1"/>
  <c r="Q79" i="57" s="1"/>
  <c r="J79" i="57" s="1"/>
  <c r="R82" i="57"/>
  <c r="S82" i="57" s="1"/>
  <c r="Q82" i="57" s="1"/>
  <c r="J82" i="57" s="1"/>
  <c r="R85" i="57"/>
  <c r="S85" i="57" s="1"/>
  <c r="Q85" i="57" s="1"/>
  <c r="J85" i="57" s="1"/>
  <c r="R88" i="57"/>
  <c r="S88" i="57" s="1"/>
  <c r="Q88" i="57" s="1"/>
  <c r="J88" i="57" s="1"/>
  <c r="R52" i="57"/>
  <c r="S52" i="57" s="1"/>
  <c r="Q52" i="57" s="1"/>
  <c r="J52" i="57" s="1"/>
  <c r="R55" i="57"/>
  <c r="S55" i="57" s="1"/>
  <c r="Q55" i="57" s="1"/>
  <c r="J55" i="57" s="1"/>
  <c r="R58" i="57"/>
  <c r="S58" i="57" s="1"/>
  <c r="Q58" i="57" s="1"/>
  <c r="J58" i="57" s="1"/>
  <c r="R61" i="57"/>
  <c r="S61" i="57" s="1"/>
  <c r="Q61" i="57" s="1"/>
  <c r="J61" i="57" s="1"/>
  <c r="R53" i="57"/>
  <c r="S53" i="57" s="1"/>
  <c r="Q53" i="57" s="1"/>
  <c r="J53" i="57" s="1"/>
  <c r="R56" i="57"/>
  <c r="S56" i="57" s="1"/>
  <c r="Q56" i="57" s="1"/>
  <c r="J56" i="57" s="1"/>
  <c r="R62" i="57"/>
  <c r="S62" i="57" s="1"/>
  <c r="Q62" i="57" s="1"/>
  <c r="J62" i="57" s="1"/>
  <c r="R65" i="57"/>
  <c r="S65" i="57" s="1"/>
  <c r="Q65" i="57" s="1"/>
  <c r="J65" i="57" s="1"/>
  <c r="R68" i="57"/>
  <c r="S68" i="57" s="1"/>
  <c r="Q68" i="57" s="1"/>
  <c r="J68" i="57" s="1"/>
  <c r="R71" i="57"/>
  <c r="S71" i="57" s="1"/>
  <c r="Q71" i="57" s="1"/>
  <c r="J71" i="57" s="1"/>
  <c r="R74" i="57"/>
  <c r="S74" i="57" s="1"/>
  <c r="Q74" i="57" s="1"/>
  <c r="J74" i="57" s="1"/>
  <c r="R77" i="57"/>
  <c r="S77" i="57" s="1"/>
  <c r="Q77" i="57" s="1"/>
  <c r="J77" i="57" s="1"/>
  <c r="R83" i="57"/>
  <c r="S83" i="57" s="1"/>
  <c r="Q83" i="57" s="1"/>
  <c r="J83" i="57" s="1"/>
  <c r="R54" i="57"/>
  <c r="S54" i="57" s="1"/>
  <c r="Q54" i="57" s="1"/>
  <c r="J54" i="57" s="1"/>
  <c r="R76" i="57"/>
  <c r="S76" i="57" s="1"/>
  <c r="Q76" i="57" s="1"/>
  <c r="J76" i="57" s="1"/>
  <c r="R91" i="57"/>
  <c r="S91" i="57" s="1"/>
  <c r="Q91" i="57" s="1"/>
  <c r="J91" i="57" s="1"/>
  <c r="R95" i="57"/>
  <c r="S95" i="57" s="1"/>
  <c r="Q95" i="57" s="1"/>
  <c r="J95" i="57" s="1"/>
  <c r="R98" i="57"/>
  <c r="S98" i="57" s="1"/>
  <c r="Q98" i="57" s="1"/>
  <c r="J98" i="57" s="1"/>
  <c r="R101" i="57"/>
  <c r="S101" i="57" s="1"/>
  <c r="Q101" i="57" s="1"/>
  <c r="J101" i="57" s="1"/>
  <c r="R104" i="57"/>
  <c r="S104" i="57" s="1"/>
  <c r="Q104" i="57" s="1"/>
  <c r="J104" i="57" s="1"/>
  <c r="R110" i="57"/>
  <c r="S110" i="57" s="1"/>
  <c r="Q110" i="57" s="1"/>
  <c r="J110" i="57" s="1"/>
  <c r="R113" i="57"/>
  <c r="S113" i="57" s="1"/>
  <c r="Q113" i="57" s="1"/>
  <c r="J113" i="57" s="1"/>
  <c r="R116" i="57"/>
  <c r="S116" i="57" s="1"/>
  <c r="Q116" i="57" s="1"/>
  <c r="J116" i="57" s="1"/>
  <c r="R119" i="57"/>
  <c r="S119" i="57" s="1"/>
  <c r="Q119" i="57" s="1"/>
  <c r="J119" i="57" s="1"/>
  <c r="R122" i="57"/>
  <c r="S122" i="57" s="1"/>
  <c r="Q122" i="57" s="1"/>
  <c r="J122" i="57" s="1"/>
  <c r="R127" i="57"/>
  <c r="S127" i="57" s="1"/>
  <c r="Q127" i="57" s="1"/>
  <c r="J127" i="57" s="1"/>
  <c r="R130" i="57"/>
  <c r="S130" i="57" s="1"/>
  <c r="Q130" i="57" s="1"/>
  <c r="J130" i="57" s="1"/>
  <c r="R133" i="57"/>
  <c r="S133" i="57" s="1"/>
  <c r="Q133" i="57" s="1"/>
  <c r="J133" i="57" s="1"/>
  <c r="R136" i="57"/>
  <c r="S136" i="57" s="1"/>
  <c r="Q136" i="57" s="1"/>
  <c r="J136" i="57" s="1"/>
  <c r="R139" i="57"/>
  <c r="S139" i="57" s="1"/>
  <c r="Q139" i="57" s="1"/>
  <c r="J139" i="57" s="1"/>
  <c r="R143" i="57"/>
  <c r="S143" i="57" s="1"/>
  <c r="Q143" i="57" s="1"/>
  <c r="J143" i="57" s="1"/>
  <c r="R148" i="57"/>
  <c r="S148" i="57" s="1"/>
  <c r="Q148" i="57" s="1"/>
  <c r="J148" i="57" s="1"/>
  <c r="R151" i="57"/>
  <c r="S151" i="57" s="1"/>
  <c r="Q151" i="57" s="1"/>
  <c r="J151" i="57" s="1"/>
  <c r="R156" i="57"/>
  <c r="S156" i="57" s="1"/>
  <c r="Q156" i="57" s="1"/>
  <c r="J156" i="57" s="1"/>
  <c r="R159" i="57"/>
  <c r="S159" i="57" s="1"/>
  <c r="Q159" i="57" s="1"/>
  <c r="J159" i="57" s="1"/>
  <c r="R164" i="57"/>
  <c r="S164" i="57" s="1"/>
  <c r="Q164" i="57" s="1"/>
  <c r="J164" i="57" s="1"/>
  <c r="R167" i="57"/>
  <c r="S167" i="57" s="1"/>
  <c r="Q167" i="57" s="1"/>
  <c r="J167" i="57" s="1"/>
  <c r="R172" i="57"/>
  <c r="S172" i="57" s="1"/>
  <c r="Q172" i="57" s="1"/>
  <c r="J172" i="57" s="1"/>
  <c r="R175" i="57"/>
  <c r="S175" i="57" s="1"/>
  <c r="Q175" i="57" s="1"/>
  <c r="J175" i="57" s="1"/>
  <c r="R182" i="57"/>
  <c r="S182" i="57" s="1"/>
  <c r="Q182" i="57" s="1"/>
  <c r="J182" i="57" s="1"/>
  <c r="R184" i="57"/>
  <c r="S184" i="57" s="1"/>
  <c r="Q184" i="57" s="1"/>
  <c r="J184" i="57" s="1"/>
  <c r="R66" i="57"/>
  <c r="S66" i="57" s="1"/>
  <c r="Q66" i="57" s="1"/>
  <c r="J66" i="57" s="1"/>
  <c r="R72" i="57"/>
  <c r="S72" i="57" s="1"/>
  <c r="Q72" i="57" s="1"/>
  <c r="J72" i="57" s="1"/>
  <c r="R78" i="57"/>
  <c r="S78" i="57" s="1"/>
  <c r="Q78" i="57" s="1"/>
  <c r="J78" i="57" s="1"/>
  <c r="R84" i="57"/>
  <c r="S84" i="57" s="1"/>
  <c r="Q84" i="57" s="1"/>
  <c r="J84" i="57" s="1"/>
  <c r="R89" i="57"/>
  <c r="S89" i="57" s="1"/>
  <c r="Q89" i="57" s="1"/>
  <c r="J89" i="57" s="1"/>
  <c r="R92" i="57"/>
  <c r="S92" i="57" s="1"/>
  <c r="Q92" i="57" s="1"/>
  <c r="J92" i="57" s="1"/>
  <c r="R96" i="57"/>
  <c r="S96" i="57" s="1"/>
  <c r="Q96" i="57" s="1"/>
  <c r="J96" i="57" s="1"/>
  <c r="R102" i="57"/>
  <c r="S102" i="57" s="1"/>
  <c r="Q102" i="57" s="1"/>
  <c r="J102" i="57" s="1"/>
  <c r="R107" i="57"/>
  <c r="S107" i="57" s="1"/>
  <c r="Q107" i="57" s="1"/>
  <c r="J107" i="57" s="1"/>
  <c r="R111" i="57"/>
  <c r="S111" i="57" s="1"/>
  <c r="Q111" i="57" s="1"/>
  <c r="J111" i="57" s="1"/>
  <c r="R114" i="57"/>
  <c r="S114" i="57" s="1"/>
  <c r="Q114" i="57" s="1"/>
  <c r="J114" i="57" s="1"/>
  <c r="R117" i="57"/>
  <c r="S117" i="57" s="1"/>
  <c r="Q117" i="57" s="1"/>
  <c r="J117" i="57" s="1"/>
  <c r="R120" i="57"/>
  <c r="S120" i="57" s="1"/>
  <c r="Q120" i="57" s="1"/>
  <c r="J120" i="57" s="1"/>
  <c r="R125" i="57"/>
  <c r="S125" i="57" s="1"/>
  <c r="Q125" i="57" s="1"/>
  <c r="J125" i="57" s="1"/>
  <c r="R128" i="57"/>
  <c r="S128" i="57" s="1"/>
  <c r="Q128" i="57" s="1"/>
  <c r="J128" i="57" s="1"/>
  <c r="R131" i="57"/>
  <c r="S131" i="57" s="1"/>
  <c r="Q131" i="57" s="1"/>
  <c r="J131" i="57" s="1"/>
  <c r="R140" i="57"/>
  <c r="S140" i="57" s="1"/>
  <c r="Q140" i="57" s="1"/>
  <c r="J140" i="57" s="1"/>
  <c r="R146" i="57"/>
  <c r="S146" i="57" s="1"/>
  <c r="Q146" i="57" s="1"/>
  <c r="J146" i="57" s="1"/>
  <c r="R149" i="57"/>
  <c r="S149" i="57" s="1"/>
  <c r="Q149" i="57" s="1"/>
  <c r="J149" i="57" s="1"/>
  <c r="R154" i="57"/>
  <c r="S154" i="57" s="1"/>
  <c r="Q154" i="57" s="1"/>
  <c r="J154" i="57" s="1"/>
  <c r="R157" i="57"/>
  <c r="S157" i="57" s="1"/>
  <c r="Q157" i="57" s="1"/>
  <c r="J157" i="57" s="1"/>
  <c r="R162" i="57"/>
  <c r="S162" i="57" s="1"/>
  <c r="Q162" i="57" s="1"/>
  <c r="J162" i="57" s="1"/>
  <c r="R165" i="57"/>
  <c r="S165" i="57" s="1"/>
  <c r="Q165" i="57" s="1"/>
  <c r="J165" i="57" s="1"/>
  <c r="R170" i="57"/>
  <c r="S170" i="57" s="1"/>
  <c r="Q170" i="57" s="1"/>
  <c r="J170" i="57" s="1"/>
  <c r="R173" i="57"/>
  <c r="S173" i="57" s="1"/>
  <c r="Q173" i="57" s="1"/>
  <c r="J173" i="57" s="1"/>
  <c r="R178" i="57"/>
  <c r="S178" i="57" s="1"/>
  <c r="Q178" i="57" s="1"/>
  <c r="J178" i="57" s="1"/>
  <c r="R59" i="57"/>
  <c r="S59" i="57" s="1"/>
  <c r="Q59" i="57" s="1"/>
  <c r="J59" i="57" s="1"/>
  <c r="R67" i="57"/>
  <c r="S67" i="57" s="1"/>
  <c r="Q67" i="57" s="1"/>
  <c r="J67" i="57" s="1"/>
  <c r="R73" i="57"/>
  <c r="S73" i="57" s="1"/>
  <c r="Q73" i="57" s="1"/>
  <c r="J73" i="57" s="1"/>
  <c r="R80" i="57"/>
  <c r="S80" i="57" s="1"/>
  <c r="Q80" i="57" s="1"/>
  <c r="J80" i="57" s="1"/>
  <c r="R86" i="57"/>
  <c r="S86" i="57" s="1"/>
  <c r="Q86" i="57" s="1"/>
  <c r="J86" i="57" s="1"/>
  <c r="R90" i="57"/>
  <c r="S90" i="57" s="1"/>
  <c r="Q90" i="57" s="1"/>
  <c r="J90" i="57" s="1"/>
  <c r="R93" i="57"/>
  <c r="S93" i="57" s="1"/>
  <c r="Q93" i="57" s="1"/>
  <c r="J93" i="57" s="1"/>
  <c r="R99" i="57"/>
  <c r="S99" i="57" s="1"/>
  <c r="Q99" i="57" s="1"/>
  <c r="J99" i="57" s="1"/>
  <c r="R105" i="57"/>
  <c r="S105" i="57" s="1"/>
  <c r="Q105" i="57" s="1"/>
  <c r="J105" i="57" s="1"/>
  <c r="R108" i="57"/>
  <c r="S108" i="57" s="1"/>
  <c r="Q108" i="57" s="1"/>
  <c r="J108" i="57" s="1"/>
  <c r="R112" i="57"/>
  <c r="S112" i="57" s="1"/>
  <c r="Q112" i="57" s="1"/>
  <c r="J112" i="57" s="1"/>
  <c r="R118" i="57"/>
  <c r="S118" i="57" s="1"/>
  <c r="Q118" i="57" s="1"/>
  <c r="J118" i="57" s="1"/>
  <c r="R123" i="57"/>
  <c r="S123" i="57" s="1"/>
  <c r="Q123" i="57" s="1"/>
  <c r="J123" i="57" s="1"/>
  <c r="R132" i="57"/>
  <c r="S132" i="57" s="1"/>
  <c r="Q132" i="57" s="1"/>
  <c r="J132" i="57" s="1"/>
  <c r="R134" i="57"/>
  <c r="S134" i="57" s="1"/>
  <c r="Q134" i="57" s="1"/>
  <c r="J134" i="57" s="1"/>
  <c r="R137" i="57"/>
  <c r="S137" i="57" s="1"/>
  <c r="Q137" i="57" s="1"/>
  <c r="J137" i="57" s="1"/>
  <c r="R141" i="57"/>
  <c r="S141" i="57" s="1"/>
  <c r="Q141" i="57" s="1"/>
  <c r="J141" i="57" s="1"/>
  <c r="R144" i="57"/>
  <c r="S144" i="57" s="1"/>
  <c r="Q144" i="57" s="1"/>
  <c r="J144" i="57" s="1"/>
  <c r="R147" i="57"/>
  <c r="S147" i="57" s="1"/>
  <c r="Q147" i="57" s="1"/>
  <c r="J147" i="57" s="1"/>
  <c r="R152" i="57"/>
  <c r="S152" i="57" s="1"/>
  <c r="Q152" i="57" s="1"/>
  <c r="J152" i="57" s="1"/>
  <c r="R155" i="57"/>
  <c r="S155" i="57" s="1"/>
  <c r="Q155" i="57" s="1"/>
  <c r="J155" i="57" s="1"/>
  <c r="R160" i="57"/>
  <c r="S160" i="57" s="1"/>
  <c r="Q160" i="57" s="1"/>
  <c r="J160" i="57" s="1"/>
  <c r="R163" i="57"/>
  <c r="S163" i="57" s="1"/>
  <c r="Q163" i="57" s="1"/>
  <c r="J163" i="57" s="1"/>
  <c r="R168" i="57"/>
  <c r="S168" i="57" s="1"/>
  <c r="Q168" i="57" s="1"/>
  <c r="J168" i="57" s="1"/>
  <c r="R171" i="57"/>
  <c r="S171" i="57" s="1"/>
  <c r="Q171" i="57" s="1"/>
  <c r="J171" i="57" s="1"/>
  <c r="R176" i="57"/>
  <c r="S176" i="57" s="1"/>
  <c r="Q176" i="57" s="1"/>
  <c r="J176" i="57" s="1"/>
  <c r="R181" i="57"/>
  <c r="S181" i="57" s="1"/>
  <c r="Q181" i="57" s="1"/>
  <c r="J181" i="57" s="1"/>
  <c r="R183" i="57"/>
  <c r="S183" i="57" s="1"/>
  <c r="Q183" i="57" s="1"/>
  <c r="J183" i="57" s="1"/>
  <c r="R190" i="57"/>
  <c r="S190" i="57" s="1"/>
  <c r="Q190" i="57" s="1"/>
  <c r="J190" i="57" s="1"/>
  <c r="R192" i="57"/>
  <c r="S192" i="57" s="1"/>
  <c r="Q192" i="57" s="1"/>
  <c r="J192" i="57" s="1"/>
  <c r="R197" i="57"/>
  <c r="S197" i="57" s="1"/>
  <c r="Q197" i="57" s="1"/>
  <c r="J197" i="57" s="1"/>
  <c r="R199" i="57"/>
  <c r="S199" i="57" s="1"/>
  <c r="Q199" i="57" s="1"/>
  <c r="J199" i="57" s="1"/>
  <c r="R206" i="57"/>
  <c r="S206" i="57" s="1"/>
  <c r="Q206" i="57" s="1"/>
  <c r="J206" i="57" s="1"/>
  <c r="R208" i="57"/>
  <c r="S208" i="57" s="1"/>
  <c r="Q208" i="57" s="1"/>
  <c r="J208" i="57" s="1"/>
  <c r="R213" i="57"/>
  <c r="S213" i="57" s="1"/>
  <c r="Q213" i="57" s="1"/>
  <c r="J213" i="57" s="1"/>
  <c r="R215" i="57"/>
  <c r="S215" i="57" s="1"/>
  <c r="Q215" i="57" s="1"/>
  <c r="J215" i="57" s="1"/>
  <c r="R222" i="57"/>
  <c r="S222" i="57" s="1"/>
  <c r="Q222" i="57" s="1"/>
  <c r="J222" i="57" s="1"/>
  <c r="R224" i="57"/>
  <c r="S224" i="57" s="1"/>
  <c r="Q224" i="57" s="1"/>
  <c r="J224" i="57" s="1"/>
  <c r="R229" i="57"/>
  <c r="S229" i="57" s="1"/>
  <c r="Q229" i="57" s="1"/>
  <c r="J229" i="57" s="1"/>
  <c r="R231" i="57"/>
  <c r="S231" i="57" s="1"/>
  <c r="Q231" i="57" s="1"/>
  <c r="J231" i="57" s="1"/>
  <c r="R94" i="57"/>
  <c r="S94" i="57" s="1"/>
  <c r="Q94" i="57" s="1"/>
  <c r="J94" i="57" s="1"/>
  <c r="R106" i="57"/>
  <c r="S106" i="57" s="1"/>
  <c r="Q106" i="57" s="1"/>
  <c r="J106" i="57" s="1"/>
  <c r="R129" i="57"/>
  <c r="S129" i="57" s="1"/>
  <c r="Q129" i="57" s="1"/>
  <c r="J129" i="57" s="1"/>
  <c r="R138" i="57"/>
  <c r="S138" i="57" s="1"/>
  <c r="Q138" i="57" s="1"/>
  <c r="J138" i="57" s="1"/>
  <c r="R150" i="57"/>
  <c r="S150" i="57" s="1"/>
  <c r="Q150" i="57" s="1"/>
  <c r="J150" i="57" s="1"/>
  <c r="R161" i="57"/>
  <c r="S161" i="57" s="1"/>
  <c r="Q161" i="57" s="1"/>
  <c r="J161" i="57" s="1"/>
  <c r="R180" i="57"/>
  <c r="S180" i="57" s="1"/>
  <c r="Q180" i="57" s="1"/>
  <c r="J180" i="57" s="1"/>
  <c r="R185" i="57"/>
  <c r="S185" i="57" s="1"/>
  <c r="Q185" i="57" s="1"/>
  <c r="J185" i="57" s="1"/>
  <c r="R188" i="57"/>
  <c r="S188" i="57" s="1"/>
  <c r="Q188" i="57" s="1"/>
  <c r="J188" i="57" s="1"/>
  <c r="R191" i="57"/>
  <c r="S191" i="57" s="1"/>
  <c r="Q191" i="57" s="1"/>
  <c r="J191" i="57" s="1"/>
  <c r="R194" i="57"/>
  <c r="S194" i="57" s="1"/>
  <c r="Q194" i="57" s="1"/>
  <c r="J194" i="57" s="1"/>
  <c r="R200" i="57"/>
  <c r="S200" i="57" s="1"/>
  <c r="Q200" i="57" s="1"/>
  <c r="J200" i="57" s="1"/>
  <c r="R203" i="57"/>
  <c r="S203" i="57" s="1"/>
  <c r="Q203" i="57" s="1"/>
  <c r="J203" i="57" s="1"/>
  <c r="R212" i="57"/>
  <c r="S212" i="57" s="1"/>
  <c r="Q212" i="57" s="1"/>
  <c r="J212" i="57" s="1"/>
  <c r="R225" i="57"/>
  <c r="S225" i="57" s="1"/>
  <c r="Q225" i="57" s="1"/>
  <c r="J225" i="57" s="1"/>
  <c r="R234" i="57"/>
  <c r="S234" i="57" s="1"/>
  <c r="Q234" i="57" s="1"/>
  <c r="J234" i="57" s="1"/>
  <c r="R236" i="57"/>
  <c r="S236" i="57" s="1"/>
  <c r="Q236" i="57" s="1"/>
  <c r="J236" i="57" s="1"/>
  <c r="R241" i="57"/>
  <c r="S241" i="57" s="1"/>
  <c r="Q241" i="57" s="1"/>
  <c r="J241" i="57" s="1"/>
  <c r="R243" i="57"/>
  <c r="S243" i="57" s="1"/>
  <c r="Q243" i="57" s="1"/>
  <c r="J243" i="57" s="1"/>
  <c r="R250" i="57"/>
  <c r="S250" i="57" s="1"/>
  <c r="Q250" i="57" s="1"/>
  <c r="J250" i="57" s="1"/>
  <c r="R252" i="57"/>
  <c r="S252" i="57" s="1"/>
  <c r="Q252" i="57" s="1"/>
  <c r="J252" i="57" s="1"/>
  <c r="R257" i="57"/>
  <c r="S257" i="57" s="1"/>
  <c r="Q257" i="57" s="1"/>
  <c r="J257" i="57" s="1"/>
  <c r="R259" i="57"/>
  <c r="S259" i="57" s="1"/>
  <c r="Q259" i="57" s="1"/>
  <c r="J259" i="57" s="1"/>
  <c r="R266" i="57"/>
  <c r="S266" i="57" s="1"/>
  <c r="Q266" i="57" s="1"/>
  <c r="J266" i="57" s="1"/>
  <c r="R268" i="57"/>
  <c r="S268" i="57" s="1"/>
  <c r="Q268" i="57" s="1"/>
  <c r="J268" i="57" s="1"/>
  <c r="R273" i="57"/>
  <c r="S273" i="57" s="1"/>
  <c r="Q273" i="57" s="1"/>
  <c r="J273" i="57" s="1"/>
  <c r="R276" i="57"/>
  <c r="S276" i="57" s="1"/>
  <c r="Q276" i="57" s="1"/>
  <c r="J276" i="57" s="1"/>
  <c r="R280" i="57"/>
  <c r="S280" i="57" s="1"/>
  <c r="Q280" i="57" s="1"/>
  <c r="J280" i="57" s="1"/>
  <c r="R284" i="57"/>
  <c r="S284" i="57" s="1"/>
  <c r="Q284" i="57" s="1"/>
  <c r="J284" i="57" s="1"/>
  <c r="R288" i="57"/>
  <c r="S288" i="57" s="1"/>
  <c r="Q288" i="57" s="1"/>
  <c r="J288" i="57" s="1"/>
  <c r="R291" i="57"/>
  <c r="S291" i="57" s="1"/>
  <c r="Q291" i="57" s="1"/>
  <c r="J291" i="57" s="1"/>
  <c r="R294" i="57"/>
  <c r="S294" i="57" s="1"/>
  <c r="Q294" i="57" s="1"/>
  <c r="J294" i="57" s="1"/>
  <c r="R81" i="57"/>
  <c r="S81" i="57" s="1"/>
  <c r="Q81" i="57" s="1"/>
  <c r="J81" i="57" s="1"/>
  <c r="R97" i="57"/>
  <c r="S97" i="57" s="1"/>
  <c r="Q97" i="57" s="1"/>
  <c r="J97" i="57" s="1"/>
  <c r="R109" i="57"/>
  <c r="S109" i="57" s="1"/>
  <c r="Q109" i="57" s="1"/>
  <c r="J109" i="57" s="1"/>
  <c r="R121" i="57"/>
  <c r="S121" i="57" s="1"/>
  <c r="Q121" i="57" s="1"/>
  <c r="J121" i="57" s="1"/>
  <c r="R142" i="57"/>
  <c r="S142" i="57" s="1"/>
  <c r="Q142" i="57" s="1"/>
  <c r="J142" i="57" s="1"/>
  <c r="R153" i="57"/>
  <c r="S153" i="57" s="1"/>
  <c r="Q153" i="57" s="1"/>
  <c r="J153" i="57" s="1"/>
  <c r="R174" i="57"/>
  <c r="S174" i="57" s="1"/>
  <c r="Q174" i="57" s="1"/>
  <c r="J174" i="57" s="1"/>
  <c r="R186" i="57"/>
  <c r="S186" i="57" s="1"/>
  <c r="Q186" i="57" s="1"/>
  <c r="J186" i="57" s="1"/>
  <c r="R189" i="57"/>
  <c r="S189" i="57" s="1"/>
  <c r="Q189" i="57" s="1"/>
  <c r="J189" i="57" s="1"/>
  <c r="R195" i="57"/>
  <c r="S195" i="57" s="1"/>
  <c r="Q195" i="57" s="1"/>
  <c r="J195" i="57" s="1"/>
  <c r="R198" i="57"/>
  <c r="S198" i="57" s="1"/>
  <c r="Q198" i="57" s="1"/>
  <c r="J198" i="57" s="1"/>
  <c r="R201" i="57"/>
  <c r="S201" i="57" s="1"/>
  <c r="Q201" i="57" s="1"/>
  <c r="J201" i="57" s="1"/>
  <c r="R204" i="57"/>
  <c r="S204" i="57" s="1"/>
  <c r="Q204" i="57" s="1"/>
  <c r="J204" i="57" s="1"/>
  <c r="R207" i="57"/>
  <c r="S207" i="57" s="1"/>
  <c r="Q207" i="57" s="1"/>
  <c r="J207" i="57" s="1"/>
  <c r="R210" i="57"/>
  <c r="S210" i="57" s="1"/>
  <c r="Q210" i="57" s="1"/>
  <c r="J210" i="57" s="1"/>
  <c r="R216" i="57"/>
  <c r="S216" i="57" s="1"/>
  <c r="Q216" i="57" s="1"/>
  <c r="J216" i="57" s="1"/>
  <c r="R219" i="57"/>
  <c r="S219" i="57" s="1"/>
  <c r="Q219" i="57" s="1"/>
  <c r="J219" i="57" s="1"/>
  <c r="R228" i="57"/>
  <c r="S228" i="57" s="1"/>
  <c r="Q228" i="57" s="1"/>
  <c r="J228" i="57" s="1"/>
  <c r="R237" i="57"/>
  <c r="S237" i="57" s="1"/>
  <c r="Q237" i="57" s="1"/>
  <c r="J237" i="57" s="1"/>
  <c r="R239" i="57"/>
  <c r="S239" i="57" s="1"/>
  <c r="Q239" i="57" s="1"/>
  <c r="J239" i="57" s="1"/>
  <c r="R246" i="57"/>
  <c r="S246" i="57" s="1"/>
  <c r="Q246" i="57" s="1"/>
  <c r="J246" i="57" s="1"/>
  <c r="R248" i="57"/>
  <c r="S248" i="57" s="1"/>
  <c r="Q248" i="57" s="1"/>
  <c r="J248" i="57" s="1"/>
  <c r="R253" i="57"/>
  <c r="S253" i="57" s="1"/>
  <c r="Q253" i="57" s="1"/>
  <c r="J253" i="57" s="1"/>
  <c r="R255" i="57"/>
  <c r="S255" i="57" s="1"/>
  <c r="Q255" i="57" s="1"/>
  <c r="J255" i="57" s="1"/>
  <c r="R262" i="57"/>
  <c r="S262" i="57" s="1"/>
  <c r="Q262" i="57" s="1"/>
  <c r="J262" i="57" s="1"/>
  <c r="R264" i="57"/>
  <c r="S264" i="57" s="1"/>
  <c r="Q264" i="57" s="1"/>
  <c r="J264" i="57" s="1"/>
  <c r="R269" i="57"/>
  <c r="S269" i="57" s="1"/>
  <c r="Q269" i="57" s="1"/>
  <c r="J269" i="57" s="1"/>
  <c r="R271" i="57"/>
  <c r="S271" i="57" s="1"/>
  <c r="Q271" i="57" s="1"/>
  <c r="J271" i="57" s="1"/>
  <c r="R275" i="57"/>
  <c r="S275" i="57" s="1"/>
  <c r="Q275" i="57" s="1"/>
  <c r="J275" i="57" s="1"/>
  <c r="R279" i="57"/>
  <c r="S279" i="57" s="1"/>
  <c r="Q279" i="57" s="1"/>
  <c r="J279" i="57" s="1"/>
  <c r="R283" i="57"/>
  <c r="S283" i="57" s="1"/>
  <c r="Q283" i="57" s="1"/>
  <c r="J283" i="57" s="1"/>
  <c r="R287" i="57"/>
  <c r="S287" i="57" s="1"/>
  <c r="Q287" i="57" s="1"/>
  <c r="J287" i="57" s="1"/>
  <c r="R290" i="57"/>
  <c r="S290" i="57" s="1"/>
  <c r="Q290" i="57" s="1"/>
  <c r="J290" i="57" s="1"/>
  <c r="R297" i="57"/>
  <c r="S297" i="57" s="1"/>
  <c r="Q297" i="57" s="1"/>
  <c r="J297" i="57" s="1"/>
  <c r="R300" i="57"/>
  <c r="S300" i="57" s="1"/>
  <c r="Q300" i="57" s="1"/>
  <c r="J300" i="57" s="1"/>
  <c r="R304" i="57"/>
  <c r="S304" i="57" s="1"/>
  <c r="Q304" i="57" s="1"/>
  <c r="J304" i="57" s="1"/>
  <c r="R307" i="57"/>
  <c r="S307" i="57" s="1"/>
  <c r="Q307" i="57" s="1"/>
  <c r="J307" i="57" s="1"/>
  <c r="R310" i="57"/>
  <c r="S310" i="57" s="1"/>
  <c r="Q310" i="57" s="1"/>
  <c r="J310" i="57" s="1"/>
  <c r="R63" i="57"/>
  <c r="S63" i="57" s="1"/>
  <c r="Q63" i="57" s="1"/>
  <c r="J63" i="57" s="1"/>
  <c r="R87" i="57"/>
  <c r="S87" i="57" s="1"/>
  <c r="Q87" i="57" s="1"/>
  <c r="J87" i="57" s="1"/>
  <c r="R100" i="57"/>
  <c r="S100" i="57" s="1"/>
  <c r="Q100" i="57" s="1"/>
  <c r="J100" i="57" s="1"/>
  <c r="R124" i="57"/>
  <c r="S124" i="57" s="1"/>
  <c r="Q124" i="57" s="1"/>
  <c r="J124" i="57" s="1"/>
  <c r="R135" i="57"/>
  <c r="S135" i="57" s="1"/>
  <c r="Q135" i="57" s="1"/>
  <c r="J135" i="57" s="1"/>
  <c r="R145" i="57"/>
  <c r="S145" i="57" s="1"/>
  <c r="Q145" i="57" s="1"/>
  <c r="J145" i="57" s="1"/>
  <c r="R166" i="57"/>
  <c r="S166" i="57" s="1"/>
  <c r="Q166" i="57" s="1"/>
  <c r="J166" i="57" s="1"/>
  <c r="R177" i="57"/>
  <c r="S177" i="57" s="1"/>
  <c r="Q177" i="57" s="1"/>
  <c r="J177" i="57" s="1"/>
  <c r="R193" i="57"/>
  <c r="S193" i="57" s="1"/>
  <c r="Q193" i="57" s="1"/>
  <c r="J193" i="57" s="1"/>
  <c r="R202" i="57"/>
  <c r="S202" i="57" s="1"/>
  <c r="Q202" i="57" s="1"/>
  <c r="J202" i="57" s="1"/>
  <c r="R205" i="57"/>
  <c r="S205" i="57" s="1"/>
  <c r="Q205" i="57" s="1"/>
  <c r="J205" i="57" s="1"/>
  <c r="R211" i="57"/>
  <c r="S211" i="57" s="1"/>
  <c r="Q211" i="57" s="1"/>
  <c r="J211" i="57" s="1"/>
  <c r="R214" i="57"/>
  <c r="S214" i="57" s="1"/>
  <c r="Q214" i="57" s="1"/>
  <c r="J214" i="57" s="1"/>
  <c r="R217" i="57"/>
  <c r="S217" i="57" s="1"/>
  <c r="Q217" i="57" s="1"/>
  <c r="J217" i="57" s="1"/>
  <c r="R220" i="57"/>
  <c r="S220" i="57" s="1"/>
  <c r="Q220" i="57" s="1"/>
  <c r="J220" i="57" s="1"/>
  <c r="R223" i="57"/>
  <c r="S223" i="57" s="1"/>
  <c r="Q223" i="57" s="1"/>
  <c r="J223" i="57" s="1"/>
  <c r="R226" i="57"/>
  <c r="S226" i="57" s="1"/>
  <c r="Q226" i="57" s="1"/>
  <c r="J226" i="57" s="1"/>
  <c r="R232" i="57"/>
  <c r="S232" i="57" s="1"/>
  <c r="Q232" i="57" s="1"/>
  <c r="J232" i="57" s="1"/>
  <c r="R235" i="57"/>
  <c r="S235" i="57" s="1"/>
  <c r="Q235" i="57" s="1"/>
  <c r="J235" i="57" s="1"/>
  <c r="R242" i="57"/>
  <c r="S242" i="57" s="1"/>
  <c r="Q242" i="57" s="1"/>
  <c r="J242" i="57" s="1"/>
  <c r="R244" i="57"/>
  <c r="S244" i="57" s="1"/>
  <c r="Q244" i="57" s="1"/>
  <c r="J244" i="57" s="1"/>
  <c r="R249" i="57"/>
  <c r="S249" i="57" s="1"/>
  <c r="Q249" i="57" s="1"/>
  <c r="J249" i="57" s="1"/>
  <c r="R251" i="57"/>
  <c r="S251" i="57" s="1"/>
  <c r="Q251" i="57" s="1"/>
  <c r="J251" i="57" s="1"/>
  <c r="R258" i="57"/>
  <c r="S258" i="57" s="1"/>
  <c r="Q258" i="57" s="1"/>
  <c r="J258" i="57" s="1"/>
  <c r="R260" i="57"/>
  <c r="S260" i="57" s="1"/>
  <c r="Q260" i="57" s="1"/>
  <c r="J260" i="57" s="1"/>
  <c r="R265" i="57"/>
  <c r="S265" i="57" s="1"/>
  <c r="Q265" i="57" s="1"/>
  <c r="J265" i="57" s="1"/>
  <c r="R267" i="57"/>
  <c r="S267" i="57" s="1"/>
  <c r="Q267" i="57" s="1"/>
  <c r="J267" i="57" s="1"/>
  <c r="R274" i="57"/>
  <c r="S274" i="57" s="1"/>
  <c r="Q274" i="57" s="1"/>
  <c r="J274" i="57" s="1"/>
  <c r="R278" i="57"/>
  <c r="S278" i="57" s="1"/>
  <c r="Q278" i="57" s="1"/>
  <c r="J278" i="57" s="1"/>
  <c r="R282" i="57"/>
  <c r="S282" i="57" s="1"/>
  <c r="Q282" i="57" s="1"/>
  <c r="J282" i="57" s="1"/>
  <c r="R286" i="57"/>
  <c r="S286" i="57" s="1"/>
  <c r="Q286" i="57" s="1"/>
  <c r="J286" i="57" s="1"/>
  <c r="R293" i="57"/>
  <c r="S293" i="57" s="1"/>
  <c r="Q293" i="57" s="1"/>
  <c r="J293" i="57" s="1"/>
  <c r="R296" i="57"/>
  <c r="S296" i="57" s="1"/>
  <c r="Q296" i="57" s="1"/>
  <c r="J296" i="57" s="1"/>
  <c r="R299" i="57"/>
  <c r="S299" i="57" s="1"/>
  <c r="Q299" i="57" s="1"/>
  <c r="J299" i="57" s="1"/>
  <c r="R303" i="57"/>
  <c r="S303" i="57" s="1"/>
  <c r="Q303" i="57" s="1"/>
  <c r="J303" i="57" s="1"/>
  <c r="R306" i="57"/>
  <c r="S306" i="57" s="1"/>
  <c r="Q306" i="57" s="1"/>
  <c r="J306" i="57" s="1"/>
  <c r="R313" i="57"/>
  <c r="S313" i="57" s="1"/>
  <c r="Q313" i="57" s="1"/>
  <c r="J313" i="57" s="1"/>
  <c r="R316" i="57"/>
  <c r="S316" i="57" s="1"/>
  <c r="Q316" i="57" s="1"/>
  <c r="J316" i="57" s="1"/>
  <c r="R103" i="57"/>
  <c r="S103" i="57" s="1"/>
  <c r="Q103" i="57" s="1"/>
  <c r="J103" i="57" s="1"/>
  <c r="R179" i="57"/>
  <c r="S179" i="57" s="1"/>
  <c r="Q179" i="57" s="1"/>
  <c r="J179" i="57" s="1"/>
  <c r="R218" i="57"/>
  <c r="S218" i="57" s="1"/>
  <c r="Q218" i="57" s="1"/>
  <c r="J218" i="57" s="1"/>
  <c r="R230" i="57"/>
  <c r="S230" i="57" s="1"/>
  <c r="Q230" i="57" s="1"/>
  <c r="J230" i="57" s="1"/>
  <c r="R240" i="57"/>
  <c r="S240" i="57" s="1"/>
  <c r="Q240" i="57" s="1"/>
  <c r="J240" i="57" s="1"/>
  <c r="R281" i="57"/>
  <c r="S281" i="57" s="1"/>
  <c r="Q281" i="57" s="1"/>
  <c r="J281" i="57" s="1"/>
  <c r="R292" i="57"/>
  <c r="S292" i="57" s="1"/>
  <c r="Q292" i="57" s="1"/>
  <c r="J292" i="57" s="1"/>
  <c r="R305" i="57"/>
  <c r="S305" i="57" s="1"/>
  <c r="Q305" i="57" s="1"/>
  <c r="J305" i="57" s="1"/>
  <c r="R308" i="57"/>
  <c r="S308" i="57" s="1"/>
  <c r="Q308" i="57" s="1"/>
  <c r="J308" i="57" s="1"/>
  <c r="R311" i="57"/>
  <c r="S311" i="57" s="1"/>
  <c r="Q311" i="57" s="1"/>
  <c r="J311" i="57" s="1"/>
  <c r="R314" i="57"/>
  <c r="S314" i="57" s="1"/>
  <c r="Q314" i="57" s="1"/>
  <c r="J314" i="57" s="1"/>
  <c r="R285" i="57"/>
  <c r="S285" i="57" s="1"/>
  <c r="Q285" i="57" s="1"/>
  <c r="J285" i="57" s="1"/>
  <c r="R115" i="57"/>
  <c r="S115" i="57" s="1"/>
  <c r="Q115" i="57" s="1"/>
  <c r="J115" i="57" s="1"/>
  <c r="R196" i="57"/>
  <c r="S196" i="57" s="1"/>
  <c r="Q196" i="57" s="1"/>
  <c r="J196" i="57" s="1"/>
  <c r="R209" i="57"/>
  <c r="S209" i="57" s="1"/>
  <c r="Q209" i="57" s="1"/>
  <c r="J209" i="57" s="1"/>
  <c r="R221" i="57"/>
  <c r="S221" i="57" s="1"/>
  <c r="Q221" i="57" s="1"/>
  <c r="J221" i="57" s="1"/>
  <c r="R233" i="57"/>
  <c r="S233" i="57" s="1"/>
  <c r="Q233" i="57" s="1"/>
  <c r="J233" i="57" s="1"/>
  <c r="R261" i="57"/>
  <c r="S261" i="57" s="1"/>
  <c r="Q261" i="57" s="1"/>
  <c r="J261" i="57" s="1"/>
  <c r="R270" i="57"/>
  <c r="S270" i="57" s="1"/>
  <c r="Q270" i="57" s="1"/>
  <c r="J270" i="57" s="1"/>
  <c r="R277" i="57"/>
  <c r="S277" i="57" s="1"/>
  <c r="Q277" i="57" s="1"/>
  <c r="J277" i="57" s="1"/>
  <c r="R298" i="57"/>
  <c r="S298" i="57" s="1"/>
  <c r="Q298" i="57" s="1"/>
  <c r="J298" i="57" s="1"/>
  <c r="R309" i="57"/>
  <c r="S309" i="57" s="1"/>
  <c r="Q309" i="57" s="1"/>
  <c r="J309" i="57" s="1"/>
  <c r="R312" i="57"/>
  <c r="S312" i="57" s="1"/>
  <c r="Q312" i="57" s="1"/>
  <c r="J312" i="57" s="1"/>
  <c r="R315" i="57"/>
  <c r="S315" i="57" s="1"/>
  <c r="Q315" i="57" s="1"/>
  <c r="J315" i="57" s="1"/>
  <c r="R317" i="57"/>
  <c r="S317" i="57" s="1"/>
  <c r="Q317" i="57" s="1"/>
  <c r="J317" i="57" s="1"/>
  <c r="R69" i="57"/>
  <c r="S69" i="57" s="1"/>
  <c r="Q69" i="57" s="1"/>
  <c r="J69" i="57" s="1"/>
  <c r="R126" i="57"/>
  <c r="S126" i="57" s="1"/>
  <c r="Q126" i="57" s="1"/>
  <c r="J126" i="57" s="1"/>
  <c r="R158" i="57"/>
  <c r="S158" i="57" s="1"/>
  <c r="Q158" i="57" s="1"/>
  <c r="J158" i="57" s="1"/>
  <c r="R187" i="57"/>
  <c r="S187" i="57" s="1"/>
  <c r="Q187" i="57" s="1"/>
  <c r="J187" i="57" s="1"/>
  <c r="R245" i="57"/>
  <c r="S245" i="57" s="1"/>
  <c r="Q245" i="57" s="1"/>
  <c r="J245" i="57" s="1"/>
  <c r="R254" i="57"/>
  <c r="S254" i="57" s="1"/>
  <c r="Q254" i="57" s="1"/>
  <c r="J254" i="57" s="1"/>
  <c r="R263" i="57"/>
  <c r="S263" i="57" s="1"/>
  <c r="Q263" i="57" s="1"/>
  <c r="J263" i="57" s="1"/>
  <c r="R272" i="57"/>
  <c r="S272" i="57" s="1"/>
  <c r="Q272" i="57" s="1"/>
  <c r="J272" i="57" s="1"/>
  <c r="R289" i="57"/>
  <c r="S289" i="57" s="1"/>
  <c r="Q289" i="57" s="1"/>
  <c r="J289" i="57" s="1"/>
  <c r="R295" i="57"/>
  <c r="S295" i="57" s="1"/>
  <c r="Q295" i="57" s="1"/>
  <c r="J295" i="57" s="1"/>
  <c r="R301" i="57"/>
  <c r="S301" i="57" s="1"/>
  <c r="Q301" i="57" s="1"/>
  <c r="J301" i="57" s="1"/>
  <c r="R318" i="57"/>
  <c r="S318" i="57" s="1"/>
  <c r="Q318" i="57" s="1"/>
  <c r="J318" i="57" s="1"/>
  <c r="R169" i="57"/>
  <c r="S169" i="57" s="1"/>
  <c r="Q169" i="57" s="1"/>
  <c r="J169" i="57" s="1"/>
  <c r="R227" i="57"/>
  <c r="S227" i="57" s="1"/>
  <c r="Q227" i="57" s="1"/>
  <c r="J227" i="57" s="1"/>
  <c r="R238" i="57"/>
  <c r="S238" i="57" s="1"/>
  <c r="Q238" i="57" s="1"/>
  <c r="J238" i="57" s="1"/>
  <c r="R247" i="57"/>
  <c r="S247" i="57" s="1"/>
  <c r="Q247" i="57" s="1"/>
  <c r="J247" i="57" s="1"/>
  <c r="R256" i="57"/>
  <c r="S256" i="57" s="1"/>
  <c r="Q256" i="57" s="1"/>
  <c r="J256" i="57" s="1"/>
  <c r="R302" i="57"/>
  <c r="S302" i="57" s="1"/>
  <c r="Q302" i="57" s="1"/>
  <c r="J302" i="57" s="1"/>
  <c r="R41" i="57"/>
  <c r="S41" i="57" s="1"/>
  <c r="Q41" i="57" s="1"/>
  <c r="J41" i="57" s="1"/>
  <c r="R42" i="57"/>
  <c r="S42" i="57" s="1"/>
  <c r="Q42" i="57" s="1"/>
  <c r="J42" i="57" s="1"/>
  <c r="R47" i="57"/>
  <c r="S47" i="57" s="1"/>
  <c r="Q47" i="57" s="1"/>
  <c r="J47" i="57" s="1"/>
  <c r="R50" i="57"/>
  <c r="S50" i="57" s="1"/>
  <c r="Q50" i="57" s="1"/>
  <c r="J50" i="57" s="1"/>
  <c r="R45" i="57"/>
  <c r="S45" i="57" s="1"/>
  <c r="Q45" i="57" s="1"/>
  <c r="J45" i="57" s="1"/>
  <c r="R48" i="57"/>
  <c r="S48" i="57" s="1"/>
  <c r="Q48" i="57" s="1"/>
  <c r="J48" i="57" s="1"/>
  <c r="R43" i="57"/>
  <c r="S43" i="57" s="1"/>
  <c r="Q43" i="57" s="1"/>
  <c r="J43" i="57" s="1"/>
  <c r="R46" i="57"/>
  <c r="S46" i="57" s="1"/>
  <c r="Q46" i="57" s="1"/>
  <c r="J46" i="57" s="1"/>
  <c r="R44" i="57"/>
  <c r="S44" i="57" s="1"/>
  <c r="Q44" i="57" s="1"/>
  <c r="J44" i="57" s="1"/>
  <c r="R49" i="57"/>
  <c r="S49" i="57" s="1"/>
  <c r="Q49" i="57" s="1"/>
  <c r="J49" i="57" s="1"/>
  <c r="R38" i="57"/>
  <c r="S38" i="57" s="1"/>
  <c r="Q38" i="57" s="1"/>
  <c r="J38" i="57" s="1"/>
  <c r="R39" i="57"/>
  <c r="S39" i="57" s="1"/>
  <c r="Q39" i="57" s="1"/>
  <c r="J39" i="57" s="1"/>
  <c r="R40" i="57"/>
  <c r="S40" i="57" s="1"/>
  <c r="Q40" i="57" s="1"/>
  <c r="J40" i="57" s="1"/>
  <c r="E4" i="58"/>
  <c r="F29" i="57"/>
  <c r="F30" i="57" s="1"/>
  <c r="F31" i="57"/>
  <c r="C81" i="54"/>
  <c r="A14" i="58"/>
  <c r="A13" i="58"/>
  <c r="A12" i="58"/>
  <c r="A11" i="58"/>
  <c r="A182" i="72"/>
  <c r="Q182" i="72" s="1"/>
  <c r="H166" i="72"/>
  <c r="AA529" i="57"/>
  <c r="A162" i="72"/>
  <c r="Q162" i="72" s="1"/>
  <c r="AA521" i="57"/>
  <c r="A154" i="72"/>
  <c r="Q154" i="72" s="1"/>
  <c r="A142" i="72"/>
  <c r="Q142" i="72" s="1"/>
  <c r="H181" i="72"/>
  <c r="G181" i="72"/>
  <c r="F181" i="72"/>
  <c r="J181" i="72"/>
  <c r="C181" i="72"/>
  <c r="L181" i="72" s="1"/>
  <c r="O181" i="72" s="1"/>
  <c r="N181" i="72"/>
  <c r="I181" i="72"/>
  <c r="P181" i="72"/>
  <c r="H173" i="72"/>
  <c r="F173" i="72"/>
  <c r="N173" i="72"/>
  <c r="C173" i="72"/>
  <c r="L173" i="72" s="1"/>
  <c r="O173" i="72" s="1"/>
  <c r="G173" i="72"/>
  <c r="J173" i="72"/>
  <c r="I173" i="72"/>
  <c r="P173" i="72"/>
  <c r="P169" i="72"/>
  <c r="AA532" i="57"/>
  <c r="A165" i="72"/>
  <c r="Q165" i="72" s="1"/>
  <c r="AA481" i="57"/>
  <c r="A145" i="72"/>
  <c r="Q145" i="72" s="1"/>
  <c r="AA477" i="57"/>
  <c r="A141" i="72"/>
  <c r="Q141" i="72" s="1"/>
  <c r="AA473" i="57"/>
  <c r="A137" i="72"/>
  <c r="Q137" i="72" s="1"/>
  <c r="AA469" i="57"/>
  <c r="A133" i="72"/>
  <c r="Q133" i="72" s="1"/>
  <c r="C129" i="72"/>
  <c r="L129" i="72" s="1"/>
  <c r="O129" i="72" s="1"/>
  <c r="H129" i="72"/>
  <c r="J129" i="72"/>
  <c r="F129" i="72"/>
  <c r="I129" i="72"/>
  <c r="G129" i="72"/>
  <c r="P129" i="72"/>
  <c r="C125" i="72"/>
  <c r="L125" i="72" s="1"/>
  <c r="O125" i="72" s="1"/>
  <c r="H125" i="72"/>
  <c r="J125" i="72"/>
  <c r="F125" i="72"/>
  <c r="I125" i="72"/>
  <c r="G125" i="72"/>
  <c r="P125" i="72"/>
  <c r="AA457" i="57"/>
  <c r="A121" i="72"/>
  <c r="Q121" i="72" s="1"/>
  <c r="C117" i="72"/>
  <c r="L117" i="72" s="1"/>
  <c r="O117" i="72" s="1"/>
  <c r="H117" i="72"/>
  <c r="J117" i="72"/>
  <c r="F117" i="72"/>
  <c r="I117" i="72"/>
  <c r="P117" i="72"/>
  <c r="G117" i="72"/>
  <c r="AA449" i="57"/>
  <c r="A113" i="72"/>
  <c r="Q113" i="72" s="1"/>
  <c r="A109" i="72"/>
  <c r="Q109" i="72" s="1"/>
  <c r="A105" i="72"/>
  <c r="Q105" i="72" s="1"/>
  <c r="A101" i="72"/>
  <c r="Q101" i="72" s="1"/>
  <c r="A97" i="72"/>
  <c r="Q97" i="72" s="1"/>
  <c r="I93" i="72"/>
  <c r="H93" i="72"/>
  <c r="P93" i="72"/>
  <c r="J93" i="72"/>
  <c r="G93" i="72"/>
  <c r="C93" i="72"/>
  <c r="L93" i="72" s="1"/>
  <c r="O93" i="72" s="1"/>
  <c r="F93" i="72"/>
  <c r="H89" i="72"/>
  <c r="P89" i="72"/>
  <c r="I89" i="72"/>
  <c r="G89" i="72"/>
  <c r="J89" i="72"/>
  <c r="F89" i="72"/>
  <c r="C89" i="72"/>
  <c r="L89" i="72" s="1"/>
  <c r="O89" i="72" s="1"/>
  <c r="H85" i="72"/>
  <c r="F85" i="72"/>
  <c r="P85" i="72"/>
  <c r="C85" i="72"/>
  <c r="L85" i="72" s="1"/>
  <c r="O85" i="72" s="1"/>
  <c r="I85" i="72"/>
  <c r="G85" i="72"/>
  <c r="J85" i="72"/>
  <c r="A81" i="72"/>
  <c r="Q81" i="72" s="1"/>
  <c r="A77" i="72"/>
  <c r="Q77" i="72" s="1"/>
  <c r="A73" i="72"/>
  <c r="Q73" i="72" s="1"/>
  <c r="J69" i="72"/>
  <c r="F69" i="72"/>
  <c r="I69" i="72"/>
  <c r="C69" i="72"/>
  <c r="L69" i="72" s="1"/>
  <c r="O69" i="72" s="1"/>
  <c r="G69" i="72"/>
  <c r="P69" i="72"/>
  <c r="H69" i="72"/>
  <c r="J65" i="72"/>
  <c r="F65" i="72"/>
  <c r="I65" i="72"/>
  <c r="C65" i="72"/>
  <c r="L65" i="72" s="1"/>
  <c r="O65" i="72" s="1"/>
  <c r="G65" i="72"/>
  <c r="P65" i="72"/>
  <c r="H65" i="72"/>
  <c r="AA397" i="57"/>
  <c r="A61" i="72"/>
  <c r="Q61" i="72" s="1"/>
  <c r="AA393" i="57"/>
  <c r="A57" i="72"/>
  <c r="Q57" i="72" s="1"/>
  <c r="I53" i="72"/>
  <c r="J53" i="72"/>
  <c r="H53" i="72"/>
  <c r="P53" i="72"/>
  <c r="F53" i="72"/>
  <c r="G53" i="72"/>
  <c r="C53" i="72"/>
  <c r="L53" i="72" s="1"/>
  <c r="O53" i="72" s="1"/>
  <c r="AA385" i="57"/>
  <c r="A49" i="72"/>
  <c r="Q49" i="72" s="1"/>
  <c r="AA381" i="57"/>
  <c r="A45" i="72"/>
  <c r="Q45" i="72" s="1"/>
  <c r="A41" i="72"/>
  <c r="Q41" i="72" s="1"/>
  <c r="A37" i="72"/>
  <c r="Q37" i="72" s="1"/>
  <c r="A33" i="72"/>
  <c r="Q33" i="72" s="1"/>
  <c r="A29" i="72"/>
  <c r="Q29" i="72" s="1"/>
  <c r="A25" i="72"/>
  <c r="Q25" i="72" s="1"/>
  <c r="A21" i="72"/>
  <c r="Q21" i="72" s="1"/>
  <c r="A17" i="72"/>
  <c r="Q17" i="72" s="1"/>
  <c r="H174" i="72"/>
  <c r="J174" i="72"/>
  <c r="F174" i="72"/>
  <c r="G174" i="72"/>
  <c r="I174" i="72"/>
  <c r="C174" i="72"/>
  <c r="L174" i="72" s="1"/>
  <c r="O174" i="72" s="1"/>
  <c r="N174" i="72"/>
  <c r="P174" i="72"/>
  <c r="H138" i="72"/>
  <c r="F138" i="72"/>
  <c r="G138" i="72"/>
  <c r="N138" i="72"/>
  <c r="J138" i="72"/>
  <c r="C138" i="72"/>
  <c r="L138" i="72" s="1"/>
  <c r="O138" i="72" s="1"/>
  <c r="I138" i="72"/>
  <c r="P138" i="72"/>
  <c r="A184" i="72"/>
  <c r="Q184" i="72" s="1"/>
  <c r="H176" i="72"/>
  <c r="J176" i="72"/>
  <c r="F176" i="72"/>
  <c r="I176" i="72"/>
  <c r="C176" i="72"/>
  <c r="L176" i="72" s="1"/>
  <c r="O176" i="72" s="1"/>
  <c r="N176" i="72"/>
  <c r="G176" i="72"/>
  <c r="P176" i="72"/>
  <c r="H172" i="72"/>
  <c r="C172" i="72"/>
  <c r="L172" i="72" s="1"/>
  <c r="O172" i="72" s="1"/>
  <c r="I172" i="72"/>
  <c r="F172" i="72"/>
  <c r="N172" i="72"/>
  <c r="G172" i="72"/>
  <c r="J172" i="72"/>
  <c r="P172" i="72"/>
  <c r="A168" i="72"/>
  <c r="Q168" i="72" s="1"/>
  <c r="A164" i="72"/>
  <c r="Q164" i="72" s="1"/>
  <c r="AA527" i="57"/>
  <c r="A160" i="72"/>
  <c r="Q160" i="72" s="1"/>
  <c r="A152" i="72"/>
  <c r="Q152" i="72" s="1"/>
  <c r="H148" i="72"/>
  <c r="J148" i="72"/>
  <c r="F148" i="72"/>
  <c r="G148" i="72"/>
  <c r="I148" i="72"/>
  <c r="C148" i="72"/>
  <c r="L148" i="72" s="1"/>
  <c r="O148" i="72" s="1"/>
  <c r="N148" i="72"/>
  <c r="P148" i="72"/>
  <c r="A144" i="72"/>
  <c r="Q144" i="72" s="1"/>
  <c r="A140" i="72"/>
  <c r="Q140" i="72" s="1"/>
  <c r="A136" i="72"/>
  <c r="Q136" i="72" s="1"/>
  <c r="AA468" i="57"/>
  <c r="A132" i="72"/>
  <c r="Q132" i="72" s="1"/>
  <c r="AA464" i="57"/>
  <c r="A128" i="72"/>
  <c r="Q128" i="72" s="1"/>
  <c r="AA460" i="57"/>
  <c r="A124" i="72"/>
  <c r="Q124" i="72" s="1"/>
  <c r="AA456" i="57"/>
  <c r="A120" i="72"/>
  <c r="Q120" i="72" s="1"/>
  <c r="AA452" i="57"/>
  <c r="A116" i="72"/>
  <c r="Q116" i="72" s="1"/>
  <c r="AA448" i="57"/>
  <c r="A112" i="72"/>
  <c r="Q112" i="72" s="1"/>
  <c r="A108" i="72"/>
  <c r="Q108" i="72" s="1"/>
  <c r="A104" i="72"/>
  <c r="Q104" i="72" s="1"/>
  <c r="A100" i="72"/>
  <c r="Q100" i="72" s="1"/>
  <c r="I96" i="72"/>
  <c r="H96" i="72"/>
  <c r="G96" i="72"/>
  <c r="P96" i="72"/>
  <c r="F96" i="72"/>
  <c r="J96" i="72"/>
  <c r="C96" i="72"/>
  <c r="L96" i="72" s="1"/>
  <c r="O96" i="72" s="1"/>
  <c r="N96" i="72"/>
  <c r="I92" i="72"/>
  <c r="H92" i="72"/>
  <c r="P92" i="72"/>
  <c r="J92" i="72"/>
  <c r="G92" i="72"/>
  <c r="C92" i="72"/>
  <c r="L92" i="72" s="1"/>
  <c r="O92" i="72" s="1"/>
  <c r="N92" i="72"/>
  <c r="F92" i="72"/>
  <c r="F88" i="72"/>
  <c r="H88" i="72"/>
  <c r="C88" i="72"/>
  <c r="L88" i="72" s="1"/>
  <c r="O88" i="72" s="1"/>
  <c r="N88" i="72"/>
  <c r="G88" i="72"/>
  <c r="I88" i="72"/>
  <c r="P88" i="72"/>
  <c r="J88" i="72"/>
  <c r="F84" i="72"/>
  <c r="H84" i="72"/>
  <c r="C84" i="72"/>
  <c r="L84" i="72" s="1"/>
  <c r="O84" i="72" s="1"/>
  <c r="I84" i="72"/>
  <c r="J84" i="72"/>
  <c r="G84" i="72"/>
  <c r="N84" i="72"/>
  <c r="P84" i="72"/>
  <c r="A80" i="72"/>
  <c r="Q80" i="72" s="1"/>
  <c r="AA412" i="57"/>
  <c r="A76" i="72"/>
  <c r="Q76" i="72" s="1"/>
  <c r="A72" i="72"/>
  <c r="Q72" i="72" s="1"/>
  <c r="J68" i="72"/>
  <c r="I68" i="72"/>
  <c r="N68" i="72"/>
  <c r="F68" i="72"/>
  <c r="C68" i="72"/>
  <c r="L68" i="72" s="1"/>
  <c r="O68" i="72" s="1"/>
  <c r="G68" i="72"/>
  <c r="P68" i="72"/>
  <c r="H68" i="72"/>
  <c r="J64" i="72"/>
  <c r="I64" i="72"/>
  <c r="N64" i="72"/>
  <c r="F64" i="72"/>
  <c r="C64" i="72"/>
  <c r="L64" i="72" s="1"/>
  <c r="O64" i="72" s="1"/>
  <c r="G64" i="72"/>
  <c r="P64" i="72"/>
  <c r="H64" i="72"/>
  <c r="I60" i="72"/>
  <c r="F60" i="72"/>
  <c r="G60" i="72"/>
  <c r="J60" i="72"/>
  <c r="H60" i="72"/>
  <c r="C60" i="72"/>
  <c r="L60" i="72" s="1"/>
  <c r="O60" i="72" s="1"/>
  <c r="P60" i="72"/>
  <c r="N60" i="72"/>
  <c r="I56" i="72"/>
  <c r="J56" i="72"/>
  <c r="H56" i="72"/>
  <c r="N56" i="72"/>
  <c r="P56" i="72"/>
  <c r="F56" i="72"/>
  <c r="G56" i="72"/>
  <c r="C56" i="72"/>
  <c r="L56" i="72" s="1"/>
  <c r="O56" i="72" s="1"/>
  <c r="I52" i="72"/>
  <c r="C52" i="72"/>
  <c r="L52" i="72" s="1"/>
  <c r="O52" i="72" s="1"/>
  <c r="F52" i="72"/>
  <c r="G52" i="72"/>
  <c r="N52" i="72"/>
  <c r="P52" i="72"/>
  <c r="J52" i="72"/>
  <c r="H52" i="72"/>
  <c r="G48" i="72"/>
  <c r="I48" i="72"/>
  <c r="N48" i="72"/>
  <c r="J48" i="72"/>
  <c r="F48" i="72"/>
  <c r="C48" i="72"/>
  <c r="L48" i="72" s="1"/>
  <c r="O48" i="72" s="1"/>
  <c r="P48" i="72"/>
  <c r="H48" i="72"/>
  <c r="G44" i="72"/>
  <c r="I44" i="72"/>
  <c r="N44" i="72"/>
  <c r="J44" i="72"/>
  <c r="F44" i="72"/>
  <c r="C44" i="72"/>
  <c r="L44" i="72" s="1"/>
  <c r="O44" i="72" s="1"/>
  <c r="P44" i="72"/>
  <c r="H44" i="72"/>
  <c r="A40" i="72"/>
  <c r="Q40" i="72" s="1"/>
  <c r="AA372" i="57"/>
  <c r="A36" i="72"/>
  <c r="Q36" i="72" s="1"/>
  <c r="AA368" i="57"/>
  <c r="A32" i="72"/>
  <c r="Q32" i="72" s="1"/>
  <c r="AA364" i="57"/>
  <c r="A28" i="72"/>
  <c r="Q28" i="72" s="1"/>
  <c r="AA360" i="57"/>
  <c r="A24" i="72"/>
  <c r="Q24" i="72" s="1"/>
  <c r="AA356" i="57"/>
  <c r="A20" i="72"/>
  <c r="Q20" i="72" s="1"/>
  <c r="AA352" i="57"/>
  <c r="A16" i="72"/>
  <c r="Q16" i="72" s="1"/>
  <c r="H170" i="72"/>
  <c r="G170" i="72"/>
  <c r="N170" i="72"/>
  <c r="F170" i="72"/>
  <c r="J170" i="72"/>
  <c r="C170" i="72"/>
  <c r="L170" i="72" s="1"/>
  <c r="O170" i="72" s="1"/>
  <c r="I170" i="72"/>
  <c r="P170" i="72"/>
  <c r="H177" i="72"/>
  <c r="G177" i="72"/>
  <c r="J177" i="72"/>
  <c r="C177" i="72"/>
  <c r="L177" i="72" s="1"/>
  <c r="O177" i="72" s="1"/>
  <c r="N177" i="72"/>
  <c r="F177" i="72"/>
  <c r="I177" i="72"/>
  <c r="P177" i="72"/>
  <c r="A180" i="72"/>
  <c r="Q180" i="72" s="1"/>
  <c r="A183" i="72"/>
  <c r="Q183" i="72" s="1"/>
  <c r="H179" i="72"/>
  <c r="C179" i="72"/>
  <c r="L179" i="72" s="1"/>
  <c r="O179" i="72" s="1"/>
  <c r="F179" i="72"/>
  <c r="N179" i="72"/>
  <c r="G179" i="72"/>
  <c r="J179" i="72"/>
  <c r="P179" i="72"/>
  <c r="I179" i="72"/>
  <c r="H175" i="72"/>
  <c r="G175" i="72"/>
  <c r="N175" i="72"/>
  <c r="C175" i="72"/>
  <c r="L175" i="72" s="1"/>
  <c r="O175" i="72" s="1"/>
  <c r="F175" i="72"/>
  <c r="I175" i="72"/>
  <c r="J175" i="72"/>
  <c r="P175" i="72"/>
  <c r="H171" i="72"/>
  <c r="F171" i="72"/>
  <c r="C171" i="72"/>
  <c r="L171" i="72" s="1"/>
  <c r="O171" i="72" s="1"/>
  <c r="J171" i="72"/>
  <c r="G171" i="72"/>
  <c r="N171" i="72"/>
  <c r="I171" i="72"/>
  <c r="P171" i="72"/>
  <c r="AA530" i="57"/>
  <c r="A163" i="72"/>
  <c r="Q163" i="72" s="1"/>
  <c r="AA522" i="57"/>
  <c r="A155" i="72"/>
  <c r="Q155" i="72" s="1"/>
  <c r="AA483" i="57"/>
  <c r="A147" i="72"/>
  <c r="Q147" i="72" s="1"/>
  <c r="AA479" i="57"/>
  <c r="A143" i="72"/>
  <c r="Q143" i="72" s="1"/>
  <c r="AA475" i="57"/>
  <c r="A139" i="72"/>
  <c r="Q139" i="72" s="1"/>
  <c r="AA471" i="57"/>
  <c r="A135" i="72"/>
  <c r="Q135" i="72" s="1"/>
  <c r="AA467" i="57"/>
  <c r="A131" i="72"/>
  <c r="Q131" i="72" s="1"/>
  <c r="AA463" i="57"/>
  <c r="A127" i="72"/>
  <c r="Q127" i="72" s="1"/>
  <c r="C123" i="72"/>
  <c r="L123" i="72" s="1"/>
  <c r="O123" i="72" s="1"/>
  <c r="H123" i="72"/>
  <c r="G123" i="72"/>
  <c r="P123" i="72"/>
  <c r="I123" i="72"/>
  <c r="F123" i="72"/>
  <c r="J123" i="72"/>
  <c r="AA455" i="57"/>
  <c r="A119" i="72"/>
  <c r="Q119" i="72" s="1"/>
  <c r="H115" i="72"/>
  <c r="C115" i="72"/>
  <c r="L115" i="72" s="1"/>
  <c r="O115" i="72" s="1"/>
  <c r="G115" i="72"/>
  <c r="P115" i="72"/>
  <c r="I115" i="72"/>
  <c r="F115" i="72"/>
  <c r="J115" i="72"/>
  <c r="G111" i="72"/>
  <c r="H111" i="72"/>
  <c r="P111" i="72"/>
  <c r="I111" i="72"/>
  <c r="C111" i="72"/>
  <c r="L111" i="72" s="1"/>
  <c r="O111" i="72" s="1"/>
  <c r="F111" i="72"/>
  <c r="J111" i="72"/>
  <c r="A107" i="72"/>
  <c r="Q107" i="72" s="1"/>
  <c r="A103" i="72"/>
  <c r="Q103" i="72" s="1"/>
  <c r="A99" i="72"/>
  <c r="Q99" i="72" s="1"/>
  <c r="H95" i="72"/>
  <c r="P95" i="72"/>
  <c r="I95" i="72"/>
  <c r="C95" i="72"/>
  <c r="L95" i="72" s="1"/>
  <c r="O95" i="72" s="1"/>
  <c r="G95" i="72"/>
  <c r="J95" i="72"/>
  <c r="F95" i="72"/>
  <c r="I91" i="72"/>
  <c r="H91" i="72"/>
  <c r="P91" i="72"/>
  <c r="F91" i="72"/>
  <c r="J91" i="72"/>
  <c r="C91" i="72"/>
  <c r="L91" i="72" s="1"/>
  <c r="O91" i="72" s="1"/>
  <c r="G91" i="72"/>
  <c r="G87" i="72"/>
  <c r="P87" i="72"/>
  <c r="J87" i="72"/>
  <c r="F87" i="72"/>
  <c r="C87" i="72"/>
  <c r="L87" i="72" s="1"/>
  <c r="O87" i="72" s="1"/>
  <c r="I87" i="72"/>
  <c r="H87" i="72"/>
  <c r="A83" i="72"/>
  <c r="Q83" i="72" s="1"/>
  <c r="A79" i="72"/>
  <c r="Q79" i="72" s="1"/>
  <c r="A75" i="72"/>
  <c r="Q75" i="72" s="1"/>
  <c r="A71" i="72"/>
  <c r="Q71" i="72" s="1"/>
  <c r="AA403" i="57"/>
  <c r="A67" i="72"/>
  <c r="Q67" i="72" s="1"/>
  <c r="AA399" i="57"/>
  <c r="A63" i="72"/>
  <c r="Q63" i="72" s="1"/>
  <c r="AA395" i="57"/>
  <c r="A59" i="72"/>
  <c r="Q59" i="72" s="1"/>
  <c r="AA391" i="57"/>
  <c r="A55" i="72"/>
  <c r="Q55" i="72" s="1"/>
  <c r="I51" i="72"/>
  <c r="P51" i="72"/>
  <c r="C51" i="72"/>
  <c r="L51" i="72" s="1"/>
  <c r="O51" i="72" s="1"/>
  <c r="F51" i="72"/>
  <c r="J51" i="72"/>
  <c r="H51" i="72"/>
  <c r="G51" i="72"/>
  <c r="AA383" i="57"/>
  <c r="A47" i="72"/>
  <c r="Q47" i="72" s="1"/>
  <c r="AA379" i="57"/>
  <c r="A43" i="72"/>
  <c r="Q43" i="72" s="1"/>
  <c r="A39" i="72"/>
  <c r="Q39" i="72" s="1"/>
  <c r="A35" i="72"/>
  <c r="Q35" i="72" s="1"/>
  <c r="A31" i="72"/>
  <c r="Q31" i="72" s="1"/>
  <c r="A27" i="72"/>
  <c r="Q27" i="72" s="1"/>
  <c r="A23" i="72"/>
  <c r="Q23" i="72" s="1"/>
  <c r="A19" i="72"/>
  <c r="Q19" i="72" s="1"/>
  <c r="A15" i="72"/>
  <c r="Q15" i="72" s="1"/>
  <c r="A178" i="72"/>
  <c r="Q178" i="72" s="1"/>
  <c r="H146" i="72"/>
  <c r="F146" i="72"/>
  <c r="G146" i="72"/>
  <c r="N146" i="72"/>
  <c r="J146" i="72"/>
  <c r="C146" i="72"/>
  <c r="L146" i="72" s="1"/>
  <c r="O146" i="72" s="1"/>
  <c r="I146" i="72"/>
  <c r="P146" i="72"/>
  <c r="A134" i="72"/>
  <c r="Q134" i="72" s="1"/>
  <c r="AA466" i="57"/>
  <c r="A130" i="72"/>
  <c r="Q130" i="72" s="1"/>
  <c r="AA462" i="57"/>
  <c r="A126" i="72"/>
  <c r="Q126" i="72" s="1"/>
  <c r="AA458" i="57"/>
  <c r="A122" i="72"/>
  <c r="Q122" i="72" s="1"/>
  <c r="AA454" i="57"/>
  <c r="A118" i="72"/>
  <c r="Q118" i="72" s="1"/>
  <c r="AA450" i="57"/>
  <c r="A114" i="72"/>
  <c r="Q114" i="72" s="1"/>
  <c r="A110" i="72"/>
  <c r="Q110" i="72" s="1"/>
  <c r="G106" i="72"/>
  <c r="C106" i="72"/>
  <c r="L106" i="72" s="1"/>
  <c r="O106" i="72" s="1"/>
  <c r="I106" i="72"/>
  <c r="P106" i="72"/>
  <c r="H106" i="72"/>
  <c r="F106" i="72"/>
  <c r="N106" i="72"/>
  <c r="J106" i="72"/>
  <c r="G102" i="72"/>
  <c r="P102" i="72"/>
  <c r="C102" i="72"/>
  <c r="L102" i="72" s="1"/>
  <c r="O102" i="72" s="1"/>
  <c r="I102" i="72"/>
  <c r="H102" i="72"/>
  <c r="F102" i="72"/>
  <c r="N102" i="72"/>
  <c r="J102" i="72"/>
  <c r="A98" i="72"/>
  <c r="Q98" i="72" s="1"/>
  <c r="I94" i="72"/>
  <c r="H94" i="72"/>
  <c r="C94" i="72"/>
  <c r="L94" i="72" s="1"/>
  <c r="O94" i="72" s="1"/>
  <c r="N94" i="72"/>
  <c r="G94" i="72"/>
  <c r="P94" i="72"/>
  <c r="J94" i="72"/>
  <c r="F94" i="72"/>
  <c r="I90" i="72"/>
  <c r="H90" i="72"/>
  <c r="F90" i="72"/>
  <c r="P90" i="72"/>
  <c r="J90" i="72"/>
  <c r="C90" i="72"/>
  <c r="L90" i="72" s="1"/>
  <c r="O90" i="72" s="1"/>
  <c r="G90" i="72"/>
  <c r="N90" i="72"/>
  <c r="H86" i="72"/>
  <c r="F86" i="72"/>
  <c r="P86" i="72"/>
  <c r="N86" i="72"/>
  <c r="C86" i="72"/>
  <c r="L86" i="72" s="1"/>
  <c r="O86" i="72" s="1"/>
  <c r="I86" i="72"/>
  <c r="J86" i="72"/>
  <c r="G86" i="72"/>
  <c r="A82" i="72"/>
  <c r="Q82" i="72" s="1"/>
  <c r="A78" i="72"/>
  <c r="Q78" i="72" s="1"/>
  <c r="A74" i="72"/>
  <c r="Q74" i="72" s="1"/>
  <c r="AA406" i="57"/>
  <c r="A70" i="72"/>
  <c r="Q70" i="72" s="1"/>
  <c r="AA402" i="57"/>
  <c r="A66" i="72"/>
  <c r="Q66" i="72" s="1"/>
  <c r="AA398" i="57"/>
  <c r="A62" i="72"/>
  <c r="Q62" i="72" s="1"/>
  <c r="AA394" i="57"/>
  <c r="A58" i="72"/>
  <c r="Q58" i="72" s="1"/>
  <c r="AA390" i="57"/>
  <c r="A54" i="72"/>
  <c r="Q54" i="72" s="1"/>
  <c r="AA386" i="57"/>
  <c r="A50" i="72"/>
  <c r="Q50" i="72" s="1"/>
  <c r="AA382" i="57"/>
  <c r="A46" i="72"/>
  <c r="Q46" i="72" s="1"/>
  <c r="AA378" i="57"/>
  <c r="A42" i="72"/>
  <c r="Q42" i="72" s="1"/>
  <c r="A38" i="72"/>
  <c r="Q38" i="72" s="1"/>
  <c r="AA370" i="57"/>
  <c r="A34" i="72"/>
  <c r="Q34" i="72" s="1"/>
  <c r="AA366" i="57"/>
  <c r="A30" i="72"/>
  <c r="Q30" i="72" s="1"/>
  <c r="AA362" i="57"/>
  <c r="A26" i="72"/>
  <c r="Q26" i="72" s="1"/>
  <c r="AA358" i="57"/>
  <c r="A22" i="72"/>
  <c r="Q22" i="72" s="1"/>
  <c r="AA354" i="57"/>
  <c r="A18" i="72"/>
  <c r="Q18" i="72" s="1"/>
  <c r="A9" i="72"/>
  <c r="Q9" i="72" s="1"/>
  <c r="AA344" i="57"/>
  <c r="A8" i="72"/>
  <c r="Q8" i="72" s="1"/>
  <c r="L37" i="57"/>
  <c r="P37" i="57" s="1"/>
  <c r="A3" i="72"/>
  <c r="Q3" i="72" s="1"/>
  <c r="L36" i="57"/>
  <c r="P36" i="57" s="1"/>
  <c r="A2" i="72"/>
  <c r="AA446" i="57"/>
  <c r="AA418" i="57"/>
  <c r="AA414" i="57"/>
  <c r="AA413" i="57"/>
  <c r="E55" i="54"/>
  <c r="G55" i="54" s="1"/>
  <c r="A11" i="57" s="1"/>
  <c r="AA440" i="57"/>
  <c r="C59" i="54"/>
  <c r="AA539" i="57"/>
  <c r="AA434" i="57"/>
  <c r="AA540" i="57"/>
  <c r="AA444" i="57"/>
  <c r="AA410" i="57"/>
  <c r="D57" i="54"/>
  <c r="D56" i="54"/>
  <c r="D53" i="54"/>
  <c r="C53" i="54"/>
  <c r="AA531" i="57"/>
  <c r="AA411" i="57"/>
  <c r="AA480" i="57"/>
  <c r="E182" i="72"/>
  <c r="AA435" i="57"/>
  <c r="AA416" i="57"/>
  <c r="AA415" i="57"/>
  <c r="AA408" i="57"/>
  <c r="AA407" i="57"/>
  <c r="AA374" i="57"/>
  <c r="AA519" i="57"/>
  <c r="AA436" i="57"/>
  <c r="AA417" i="57"/>
  <c r="AA409" i="57"/>
  <c r="AA537" i="57"/>
  <c r="AA476" i="57"/>
  <c r="AA377" i="57"/>
  <c r="R37" i="57"/>
  <c r="S37" i="57" s="1"/>
  <c r="AA523" i="57"/>
  <c r="AA459" i="57"/>
  <c r="AA431" i="57"/>
  <c r="AA426" i="57"/>
  <c r="AA423" i="57"/>
  <c r="AA528" i="57"/>
  <c r="AA516" i="57"/>
  <c r="AA474" i="57"/>
  <c r="AA472" i="57"/>
  <c r="AA465" i="57"/>
  <c r="AA453" i="57"/>
  <c r="AA445" i="57"/>
  <c r="AA443" i="57"/>
  <c r="AA442" i="57"/>
  <c r="AA433" i="57"/>
  <c r="AA432" i="57"/>
  <c r="AA429" i="57"/>
  <c r="AA424" i="57"/>
  <c r="AA421" i="57"/>
  <c r="AA401" i="57"/>
  <c r="AA389" i="57"/>
  <c r="AA520" i="57"/>
  <c r="AA484" i="57"/>
  <c r="AA482" i="57"/>
  <c r="AA461" i="57"/>
  <c r="AA430" i="57"/>
  <c r="AA427" i="57"/>
  <c r="AA422" i="57"/>
  <c r="AA524" i="57"/>
  <c r="AA451" i="57"/>
  <c r="AA428" i="57"/>
  <c r="AA425" i="57"/>
  <c r="AA420" i="57"/>
  <c r="AA387" i="57"/>
  <c r="AA439" i="57"/>
  <c r="AA438" i="57"/>
  <c r="AA437" i="57"/>
  <c r="AA376" i="57"/>
  <c r="AA375" i="57"/>
  <c r="AA441" i="57"/>
  <c r="AA419" i="57"/>
  <c r="AA369" i="57"/>
  <c r="AA367" i="57"/>
  <c r="AA365" i="57"/>
  <c r="AA363" i="57"/>
  <c r="AA361" i="57"/>
  <c r="AA359" i="57"/>
  <c r="AA357" i="57"/>
  <c r="AA355" i="57"/>
  <c r="AA353" i="57"/>
  <c r="AA351" i="57"/>
  <c r="AA345" i="57"/>
  <c r="AA37" i="57"/>
  <c r="AA373" i="57"/>
  <c r="AA371" i="57"/>
  <c r="D116" i="54"/>
  <c r="E542" i="57" s="1"/>
  <c r="C3" i="54"/>
  <c r="B6" i="54"/>
  <c r="C16" i="57"/>
  <c r="N89" i="72" s="1"/>
  <c r="R36" i="57"/>
  <c r="AA536" i="57"/>
  <c r="AA538" i="57"/>
  <c r="AA526" i="57"/>
  <c r="AA517" i="57"/>
  <c r="AA535" i="57"/>
  <c r="AA518" i="57"/>
  <c r="C62" i="54"/>
  <c r="D62" i="54"/>
  <c r="AA525" i="57"/>
  <c r="D61" i="54"/>
  <c r="F61" i="54" s="1"/>
  <c r="G61" i="54" s="1"/>
  <c r="H12" i="57" s="1"/>
  <c r="C57" i="54"/>
  <c r="AA478" i="57"/>
  <c r="AA470" i="57"/>
  <c r="AA392" i="57"/>
  <c r="E56" i="54"/>
  <c r="G56" i="54" s="1"/>
  <c r="A12" i="57" s="1"/>
  <c r="AA447" i="57"/>
  <c r="AA404" i="57"/>
  <c r="AA388" i="57"/>
  <c r="AA400" i="57"/>
  <c r="AA384" i="57"/>
  <c r="AA405" i="57"/>
  <c r="AA396" i="57"/>
  <c r="AA380" i="57"/>
  <c r="F85" i="54"/>
  <c r="F86" i="54"/>
  <c r="D60" i="54"/>
  <c r="F60" i="54" s="1"/>
  <c r="G60" i="54" s="1"/>
  <c r="H11" i="57" s="1"/>
  <c r="D55" i="54"/>
  <c r="D54" i="54"/>
  <c r="F54" i="54" s="1"/>
  <c r="G54" i="54" s="1"/>
  <c r="A10" i="57" s="1"/>
  <c r="N149" i="72" l="1"/>
  <c r="P159" i="72"/>
  <c r="P150" i="72"/>
  <c r="N157" i="72"/>
  <c r="W539" i="57"/>
  <c r="E184" i="72"/>
  <c r="C161" i="72"/>
  <c r="L161" i="72" s="1"/>
  <c r="O161" i="72" s="1"/>
  <c r="N167" i="72"/>
  <c r="N158" i="72"/>
  <c r="I153" i="72"/>
  <c r="J151" i="72"/>
  <c r="G167" i="72"/>
  <c r="N156" i="72"/>
  <c r="F158" i="72"/>
  <c r="H153" i="72"/>
  <c r="G161" i="72"/>
  <c r="G151" i="72"/>
  <c r="J156" i="72"/>
  <c r="C151" i="72"/>
  <c r="L151" i="72" s="1"/>
  <c r="O151" i="72" s="1"/>
  <c r="H151" i="72"/>
  <c r="F167" i="72"/>
  <c r="J167" i="72"/>
  <c r="C156" i="72"/>
  <c r="L156" i="72" s="1"/>
  <c r="O156" i="72" s="1"/>
  <c r="H156" i="72"/>
  <c r="C158" i="72"/>
  <c r="L158" i="72" s="1"/>
  <c r="O158" i="72" s="1"/>
  <c r="J158" i="72"/>
  <c r="P153" i="72"/>
  <c r="F153" i="72"/>
  <c r="I161" i="72"/>
  <c r="H161" i="72"/>
  <c r="P151" i="72"/>
  <c r="F151" i="72"/>
  <c r="I167" i="72"/>
  <c r="H167" i="72"/>
  <c r="P156" i="72"/>
  <c r="G156" i="72"/>
  <c r="I158" i="72"/>
  <c r="H158" i="72"/>
  <c r="J153" i="72"/>
  <c r="N153" i="72"/>
  <c r="P161" i="72"/>
  <c r="F161" i="72"/>
  <c r="I151" i="72"/>
  <c r="N151" i="72"/>
  <c r="P167" i="72"/>
  <c r="C167" i="72"/>
  <c r="L167" i="72" s="1"/>
  <c r="O167" i="72" s="1"/>
  <c r="I156" i="72"/>
  <c r="F156" i="72"/>
  <c r="P158" i="72"/>
  <c r="G158" i="72"/>
  <c r="C153" i="72"/>
  <c r="L153" i="72" s="1"/>
  <c r="O153" i="72" s="1"/>
  <c r="G153" i="72"/>
  <c r="J161" i="72"/>
  <c r="N161" i="72"/>
  <c r="I159" i="72"/>
  <c r="I150" i="72"/>
  <c r="J149" i="72"/>
  <c r="J157" i="72"/>
  <c r="I169" i="72"/>
  <c r="I166" i="72"/>
  <c r="F159" i="72"/>
  <c r="C150" i="72"/>
  <c r="L150" i="72" s="1"/>
  <c r="O150" i="72" s="1"/>
  <c r="G149" i="72"/>
  <c r="G157" i="72"/>
  <c r="F169" i="72"/>
  <c r="C166" i="72"/>
  <c r="L166" i="72" s="1"/>
  <c r="O166" i="72" s="1"/>
  <c r="H159" i="72"/>
  <c r="H150" i="72"/>
  <c r="C149" i="72"/>
  <c r="L149" i="72" s="1"/>
  <c r="O149" i="72" s="1"/>
  <c r="C157" i="72"/>
  <c r="L157" i="72" s="1"/>
  <c r="O157" i="72" s="1"/>
  <c r="H169" i="72"/>
  <c r="G166" i="72"/>
  <c r="J159" i="72"/>
  <c r="N159" i="72"/>
  <c r="N150" i="72"/>
  <c r="G150" i="72"/>
  <c r="F149" i="72"/>
  <c r="H149" i="72"/>
  <c r="F157" i="72"/>
  <c r="H157" i="72"/>
  <c r="G169" i="72"/>
  <c r="C169" i="72"/>
  <c r="L169" i="72" s="1"/>
  <c r="O169" i="72" s="1"/>
  <c r="P166" i="72"/>
  <c r="F166" i="72"/>
  <c r="C159" i="72"/>
  <c r="L159" i="72" s="1"/>
  <c r="O159" i="72" s="1"/>
  <c r="G159" i="72"/>
  <c r="F150" i="72"/>
  <c r="J150" i="72"/>
  <c r="P149" i="72"/>
  <c r="I149" i="72"/>
  <c r="P157" i="72"/>
  <c r="I157" i="72"/>
  <c r="N169" i="72"/>
  <c r="J169" i="72"/>
  <c r="J166" i="72"/>
  <c r="N166" i="72"/>
  <c r="N51" i="72"/>
  <c r="N87" i="72"/>
  <c r="N93" i="72"/>
  <c r="N125" i="72"/>
  <c r="N129" i="72"/>
  <c r="N95" i="72"/>
  <c r="N53" i="72"/>
  <c r="N91" i="72"/>
  <c r="N111" i="72"/>
  <c r="N115" i="72"/>
  <c r="N65" i="72"/>
  <c r="N69" i="72"/>
  <c r="N117" i="72"/>
  <c r="N123" i="72"/>
  <c r="N85" i="72"/>
  <c r="G111" i="54"/>
  <c r="G100" i="54" s="1"/>
  <c r="G112" i="54"/>
  <c r="S36" i="57"/>
  <c r="Q36" i="57" s="1"/>
  <c r="J36" i="57" s="1"/>
  <c r="W373" i="57"/>
  <c r="E37" i="72"/>
  <c r="W414" i="57"/>
  <c r="E78" i="72"/>
  <c r="W447" i="57"/>
  <c r="E111" i="72"/>
  <c r="W479" i="57"/>
  <c r="E143" i="72"/>
  <c r="W466" i="57"/>
  <c r="E130" i="72"/>
  <c r="W538" i="57"/>
  <c r="E169" i="72"/>
  <c r="W536" i="57"/>
  <c r="E167" i="72"/>
  <c r="W416" i="57"/>
  <c r="E80" i="72"/>
  <c r="W352" i="57"/>
  <c r="E16" i="72"/>
  <c r="W360" i="57"/>
  <c r="E24" i="72"/>
  <c r="W368" i="57"/>
  <c r="E32" i="72"/>
  <c r="W519" i="57"/>
  <c r="E152" i="72"/>
  <c r="W387" i="57"/>
  <c r="E51" i="72"/>
  <c r="W451" i="57"/>
  <c r="E115" i="72"/>
  <c r="W427" i="57"/>
  <c r="E91" i="72"/>
  <c r="W484" i="57"/>
  <c r="E148" i="72"/>
  <c r="W421" i="57"/>
  <c r="E85" i="72"/>
  <c r="W429" i="57"/>
  <c r="E93" i="72"/>
  <c r="W442" i="57"/>
  <c r="E106" i="72"/>
  <c r="W453" i="57"/>
  <c r="E117" i="72"/>
  <c r="E170" i="72"/>
  <c r="W480" i="57"/>
  <c r="E144" i="72"/>
  <c r="W478" i="57"/>
  <c r="E142" i="72"/>
  <c r="W409" i="57"/>
  <c r="E73" i="72"/>
  <c r="W417" i="57"/>
  <c r="E81" i="72"/>
  <c r="W436" i="57"/>
  <c r="E100" i="72"/>
  <c r="W521" i="57"/>
  <c r="E154" i="72"/>
  <c r="W412" i="57"/>
  <c r="E76" i="72"/>
  <c r="W455" i="57"/>
  <c r="E119" i="72"/>
  <c r="W435" i="57"/>
  <c r="E99" i="72"/>
  <c r="W527" i="57"/>
  <c r="E160" i="72"/>
  <c r="W449" i="57"/>
  <c r="E113" i="72"/>
  <c r="A4" i="72"/>
  <c r="Q4" i="72" s="1"/>
  <c r="C3" i="72"/>
  <c r="L3" i="72" s="1"/>
  <c r="O3" i="72" s="1"/>
  <c r="F3" i="72"/>
  <c r="H3" i="72"/>
  <c r="N3" i="72"/>
  <c r="J3" i="72"/>
  <c r="P3" i="72"/>
  <c r="I3" i="72"/>
  <c r="G3" i="72"/>
  <c r="H9" i="72"/>
  <c r="P9" i="72"/>
  <c r="I9" i="72"/>
  <c r="F9" i="72"/>
  <c r="N9" i="72"/>
  <c r="J9" i="72"/>
  <c r="G9" i="72"/>
  <c r="C9" i="72"/>
  <c r="L9" i="72" s="1"/>
  <c r="O9" i="72" s="1"/>
  <c r="J22" i="72"/>
  <c r="F22" i="72"/>
  <c r="H22" i="72"/>
  <c r="P22" i="72"/>
  <c r="I22" i="72"/>
  <c r="N22" i="72"/>
  <c r="G22" i="72"/>
  <c r="C22" i="72"/>
  <c r="L22" i="72" s="1"/>
  <c r="O22" i="72" s="1"/>
  <c r="G30" i="72"/>
  <c r="I30" i="72"/>
  <c r="N30" i="72"/>
  <c r="C30" i="72"/>
  <c r="L30" i="72" s="1"/>
  <c r="O30" i="72" s="1"/>
  <c r="J30" i="72"/>
  <c r="F30" i="72"/>
  <c r="H30" i="72"/>
  <c r="P30" i="72"/>
  <c r="G38" i="72"/>
  <c r="I38" i="72"/>
  <c r="N38" i="72"/>
  <c r="J38" i="72"/>
  <c r="C38" i="72"/>
  <c r="L38" i="72" s="1"/>
  <c r="O38" i="72" s="1"/>
  <c r="F38" i="72"/>
  <c r="P38" i="72"/>
  <c r="H38" i="72"/>
  <c r="G46" i="72"/>
  <c r="I46" i="72"/>
  <c r="N46" i="72"/>
  <c r="J46" i="72"/>
  <c r="C46" i="72"/>
  <c r="L46" i="72" s="1"/>
  <c r="O46" i="72" s="1"/>
  <c r="F46" i="72"/>
  <c r="P46" i="72"/>
  <c r="H46" i="72"/>
  <c r="I54" i="72"/>
  <c r="N54" i="72"/>
  <c r="P54" i="72"/>
  <c r="C54" i="72"/>
  <c r="L54" i="72" s="1"/>
  <c r="O54" i="72" s="1"/>
  <c r="J54" i="72"/>
  <c r="H54" i="72"/>
  <c r="F54" i="72"/>
  <c r="G54" i="72"/>
  <c r="J62" i="72"/>
  <c r="I62" i="72"/>
  <c r="N62" i="72"/>
  <c r="F62" i="72"/>
  <c r="C62" i="72"/>
  <c r="L62" i="72" s="1"/>
  <c r="O62" i="72" s="1"/>
  <c r="G62" i="72"/>
  <c r="P62" i="72"/>
  <c r="H62" i="72"/>
  <c r="I70" i="72"/>
  <c r="H70" i="72"/>
  <c r="F70" i="72"/>
  <c r="N70" i="72"/>
  <c r="G70" i="72"/>
  <c r="J70" i="72"/>
  <c r="C70" i="72"/>
  <c r="L70" i="72" s="1"/>
  <c r="O70" i="72" s="1"/>
  <c r="P70" i="72"/>
  <c r="H78" i="72"/>
  <c r="F78" i="72"/>
  <c r="J78" i="72"/>
  <c r="P78" i="72"/>
  <c r="C78" i="72"/>
  <c r="L78" i="72" s="1"/>
  <c r="O78" i="72" s="1"/>
  <c r="G78" i="72"/>
  <c r="N78" i="72"/>
  <c r="I78" i="72"/>
  <c r="I98" i="72"/>
  <c r="H98" i="72"/>
  <c r="F98" i="72"/>
  <c r="N98" i="72"/>
  <c r="P98" i="72"/>
  <c r="J98" i="72"/>
  <c r="G98" i="72"/>
  <c r="C98" i="72"/>
  <c r="L98" i="72" s="1"/>
  <c r="O98" i="72" s="1"/>
  <c r="G114" i="72"/>
  <c r="P114" i="72"/>
  <c r="I114" i="72"/>
  <c r="C114" i="72"/>
  <c r="L114" i="72" s="1"/>
  <c r="O114" i="72" s="1"/>
  <c r="H114" i="72"/>
  <c r="N114" i="72"/>
  <c r="F114" i="72"/>
  <c r="J114" i="72"/>
  <c r="C122" i="72"/>
  <c r="L122" i="72" s="1"/>
  <c r="O122" i="72" s="1"/>
  <c r="H122" i="72"/>
  <c r="N122" i="72"/>
  <c r="I122" i="72"/>
  <c r="J122" i="72"/>
  <c r="G122" i="72"/>
  <c r="P122" i="72"/>
  <c r="F122" i="72"/>
  <c r="C130" i="72"/>
  <c r="L130" i="72" s="1"/>
  <c r="O130" i="72" s="1"/>
  <c r="H130" i="72"/>
  <c r="N130" i="72"/>
  <c r="I130" i="72"/>
  <c r="J130" i="72"/>
  <c r="G130" i="72"/>
  <c r="P130" i="72"/>
  <c r="F130" i="72"/>
  <c r="H178" i="72"/>
  <c r="F178" i="72"/>
  <c r="N178" i="72"/>
  <c r="G178" i="72"/>
  <c r="C178" i="72"/>
  <c r="L178" i="72" s="1"/>
  <c r="O178" i="72" s="1"/>
  <c r="J178" i="72"/>
  <c r="I178" i="72"/>
  <c r="P178" i="72"/>
  <c r="J19" i="72"/>
  <c r="H19" i="72"/>
  <c r="P19" i="72"/>
  <c r="F19" i="72"/>
  <c r="I19" i="72"/>
  <c r="N19" i="72"/>
  <c r="G19" i="72"/>
  <c r="C19" i="72"/>
  <c r="L19" i="72" s="1"/>
  <c r="O19" i="72" s="1"/>
  <c r="G27" i="72"/>
  <c r="F27" i="72"/>
  <c r="C27" i="72"/>
  <c r="L27" i="72" s="1"/>
  <c r="O27" i="72" s="1"/>
  <c r="J27" i="72"/>
  <c r="N27" i="72"/>
  <c r="I27" i="72"/>
  <c r="P27" i="72"/>
  <c r="H27" i="72"/>
  <c r="I35" i="72"/>
  <c r="N35" i="72"/>
  <c r="J35" i="72"/>
  <c r="G35" i="72"/>
  <c r="H35" i="72"/>
  <c r="F35" i="72"/>
  <c r="C35" i="72"/>
  <c r="L35" i="72" s="1"/>
  <c r="O35" i="72" s="1"/>
  <c r="P35" i="72"/>
  <c r="G43" i="72"/>
  <c r="C43" i="72"/>
  <c r="L43" i="72" s="1"/>
  <c r="O43" i="72" s="1"/>
  <c r="J43" i="72"/>
  <c r="I43" i="72"/>
  <c r="F43" i="72"/>
  <c r="N43" i="72"/>
  <c r="H43" i="72"/>
  <c r="P43" i="72"/>
  <c r="I55" i="72"/>
  <c r="F55" i="72"/>
  <c r="G55" i="72"/>
  <c r="P55" i="72"/>
  <c r="J55" i="72"/>
  <c r="H55" i="72"/>
  <c r="N55" i="72"/>
  <c r="C55" i="72"/>
  <c r="L55" i="72" s="1"/>
  <c r="O55" i="72" s="1"/>
  <c r="J63" i="72"/>
  <c r="F63" i="72"/>
  <c r="N63" i="72"/>
  <c r="I63" i="72"/>
  <c r="C63" i="72"/>
  <c r="L63" i="72" s="1"/>
  <c r="O63" i="72" s="1"/>
  <c r="G63" i="72"/>
  <c r="P63" i="72"/>
  <c r="H63" i="72"/>
  <c r="J71" i="72"/>
  <c r="N71" i="72"/>
  <c r="F71" i="72"/>
  <c r="P71" i="72"/>
  <c r="H71" i="72"/>
  <c r="G71" i="72"/>
  <c r="I71" i="72"/>
  <c r="C71" i="72"/>
  <c r="L71" i="72" s="1"/>
  <c r="O71" i="72" s="1"/>
  <c r="P79" i="72"/>
  <c r="C79" i="72"/>
  <c r="L79" i="72" s="1"/>
  <c r="O79" i="72" s="1"/>
  <c r="I79" i="72"/>
  <c r="H79" i="72"/>
  <c r="G79" i="72"/>
  <c r="J79" i="72"/>
  <c r="F79" i="72"/>
  <c r="N79" i="72"/>
  <c r="I99" i="72"/>
  <c r="H99" i="72"/>
  <c r="P99" i="72"/>
  <c r="F99" i="72"/>
  <c r="N99" i="72"/>
  <c r="J99" i="72"/>
  <c r="G99" i="72"/>
  <c r="C99" i="72"/>
  <c r="L99" i="72" s="1"/>
  <c r="O99" i="72" s="1"/>
  <c r="G107" i="72"/>
  <c r="I107" i="72"/>
  <c r="C107" i="72"/>
  <c r="L107" i="72" s="1"/>
  <c r="O107" i="72" s="1"/>
  <c r="H107" i="72"/>
  <c r="P107" i="72"/>
  <c r="F107" i="72"/>
  <c r="N107" i="72"/>
  <c r="J107" i="72"/>
  <c r="C127" i="72"/>
  <c r="L127" i="72" s="1"/>
  <c r="O127" i="72" s="1"/>
  <c r="H127" i="72"/>
  <c r="N127" i="72"/>
  <c r="G127" i="72"/>
  <c r="P127" i="72"/>
  <c r="I127" i="72"/>
  <c r="F127" i="72"/>
  <c r="J127" i="72"/>
  <c r="H135" i="72"/>
  <c r="F135" i="72"/>
  <c r="C135" i="72"/>
  <c r="L135" i="72" s="1"/>
  <c r="O135" i="72" s="1"/>
  <c r="J135" i="72"/>
  <c r="I135" i="72"/>
  <c r="N135" i="72"/>
  <c r="G135" i="72"/>
  <c r="P135" i="72"/>
  <c r="H143" i="72"/>
  <c r="C143" i="72"/>
  <c r="L143" i="72" s="1"/>
  <c r="O143" i="72" s="1"/>
  <c r="I143" i="72"/>
  <c r="J143" i="72"/>
  <c r="G143" i="72"/>
  <c r="N143" i="72"/>
  <c r="F143" i="72"/>
  <c r="P143" i="72"/>
  <c r="H155" i="72"/>
  <c r="G155" i="72"/>
  <c r="N155" i="72"/>
  <c r="I155" i="72"/>
  <c r="F155" i="72"/>
  <c r="C155" i="72"/>
  <c r="L155" i="72" s="1"/>
  <c r="O155" i="72" s="1"/>
  <c r="J155" i="72"/>
  <c r="P155" i="72"/>
  <c r="H183" i="72"/>
  <c r="N183" i="72"/>
  <c r="G183" i="72"/>
  <c r="C183" i="72"/>
  <c r="L183" i="72" s="1"/>
  <c r="O183" i="72" s="1"/>
  <c r="J183" i="72"/>
  <c r="F183" i="72"/>
  <c r="P183" i="72"/>
  <c r="I183" i="72"/>
  <c r="H16" i="72"/>
  <c r="J16" i="72"/>
  <c r="F16" i="72"/>
  <c r="P16" i="72"/>
  <c r="C16" i="72"/>
  <c r="L16" i="72" s="1"/>
  <c r="O16" i="72" s="1"/>
  <c r="N16" i="72"/>
  <c r="G16" i="72"/>
  <c r="I16" i="72"/>
  <c r="F24" i="72"/>
  <c r="N24" i="72"/>
  <c r="G24" i="72"/>
  <c r="J24" i="72"/>
  <c r="I24" i="72"/>
  <c r="C24" i="72"/>
  <c r="L24" i="72" s="1"/>
  <c r="O24" i="72" s="1"/>
  <c r="P24" i="72"/>
  <c r="H24" i="72"/>
  <c r="G32" i="72"/>
  <c r="I32" i="72"/>
  <c r="N32" i="72"/>
  <c r="C32" i="72"/>
  <c r="L32" i="72" s="1"/>
  <c r="O32" i="72" s="1"/>
  <c r="F32" i="72"/>
  <c r="J32" i="72"/>
  <c r="H32" i="72"/>
  <c r="P32" i="72"/>
  <c r="G40" i="72"/>
  <c r="I40" i="72"/>
  <c r="N40" i="72"/>
  <c r="J40" i="72"/>
  <c r="F40" i="72"/>
  <c r="C40" i="72"/>
  <c r="L40" i="72" s="1"/>
  <c r="O40" i="72" s="1"/>
  <c r="P40" i="72"/>
  <c r="H40" i="72"/>
  <c r="F76" i="72"/>
  <c r="P76" i="72"/>
  <c r="C76" i="72"/>
  <c r="L76" i="72" s="1"/>
  <c r="O76" i="72" s="1"/>
  <c r="H76" i="72"/>
  <c r="G76" i="72"/>
  <c r="J76" i="72"/>
  <c r="N76" i="72"/>
  <c r="I76" i="72"/>
  <c r="I100" i="72"/>
  <c r="H100" i="72"/>
  <c r="P100" i="72"/>
  <c r="J100" i="72"/>
  <c r="C100" i="72"/>
  <c r="L100" i="72" s="1"/>
  <c r="O100" i="72" s="1"/>
  <c r="N100" i="72"/>
  <c r="G100" i="72"/>
  <c r="F100" i="72"/>
  <c r="C108" i="72"/>
  <c r="L108" i="72" s="1"/>
  <c r="O108" i="72" s="1"/>
  <c r="G108" i="72"/>
  <c r="P108" i="72"/>
  <c r="N108" i="72"/>
  <c r="I108" i="72"/>
  <c r="H108" i="72"/>
  <c r="J108" i="72"/>
  <c r="F108" i="72"/>
  <c r="C116" i="72"/>
  <c r="L116" i="72" s="1"/>
  <c r="O116" i="72" s="1"/>
  <c r="H116" i="72"/>
  <c r="N116" i="72"/>
  <c r="F116" i="72"/>
  <c r="G116" i="72"/>
  <c r="P116" i="72"/>
  <c r="J116" i="72"/>
  <c r="I116" i="72"/>
  <c r="C124" i="72"/>
  <c r="L124" i="72" s="1"/>
  <c r="O124" i="72" s="1"/>
  <c r="H124" i="72"/>
  <c r="N124" i="72"/>
  <c r="F124" i="72"/>
  <c r="G124" i="72"/>
  <c r="P124" i="72"/>
  <c r="J124" i="72"/>
  <c r="I124" i="72"/>
  <c r="C132" i="72"/>
  <c r="L132" i="72" s="1"/>
  <c r="O132" i="72" s="1"/>
  <c r="H132" i="72"/>
  <c r="N132" i="72"/>
  <c r="F132" i="72"/>
  <c r="G132" i="72"/>
  <c r="P132" i="72"/>
  <c r="J132" i="72"/>
  <c r="I132" i="72"/>
  <c r="H140" i="72"/>
  <c r="F140" i="72"/>
  <c r="G140" i="72"/>
  <c r="N140" i="72"/>
  <c r="J140" i="72"/>
  <c r="C140" i="72"/>
  <c r="L140" i="72" s="1"/>
  <c r="O140" i="72" s="1"/>
  <c r="I140" i="72"/>
  <c r="P140" i="72"/>
  <c r="H152" i="72"/>
  <c r="J152" i="72"/>
  <c r="N152" i="72"/>
  <c r="G152" i="72"/>
  <c r="C152" i="72"/>
  <c r="L152" i="72" s="1"/>
  <c r="O152" i="72" s="1"/>
  <c r="F152" i="72"/>
  <c r="I152" i="72"/>
  <c r="P152" i="72"/>
  <c r="H164" i="72"/>
  <c r="G164" i="72"/>
  <c r="N164" i="72"/>
  <c r="F164" i="72"/>
  <c r="I164" i="72"/>
  <c r="J164" i="72"/>
  <c r="C164" i="72"/>
  <c r="L164" i="72" s="1"/>
  <c r="O164" i="72" s="1"/>
  <c r="P164" i="72"/>
  <c r="H184" i="72"/>
  <c r="C184" i="72"/>
  <c r="L184" i="72" s="1"/>
  <c r="O184" i="72" s="1"/>
  <c r="J184" i="72"/>
  <c r="N184" i="72"/>
  <c r="G184" i="72"/>
  <c r="F184" i="72"/>
  <c r="I184" i="72"/>
  <c r="P184" i="72"/>
  <c r="P21" i="72"/>
  <c r="G21" i="72"/>
  <c r="F21" i="72"/>
  <c r="I21" i="72"/>
  <c r="H21" i="72"/>
  <c r="C21" i="72"/>
  <c r="L21" i="72" s="1"/>
  <c r="O21" i="72" s="1"/>
  <c r="J21" i="72"/>
  <c r="N21" i="72"/>
  <c r="G29" i="72"/>
  <c r="F29" i="72"/>
  <c r="C29" i="72"/>
  <c r="L29" i="72" s="1"/>
  <c r="O29" i="72" s="1"/>
  <c r="J29" i="72"/>
  <c r="I29" i="72"/>
  <c r="N29" i="72"/>
  <c r="P29" i="72"/>
  <c r="H29" i="72"/>
  <c r="G37" i="72"/>
  <c r="F37" i="72"/>
  <c r="I37" i="72"/>
  <c r="N37" i="72"/>
  <c r="C37" i="72"/>
  <c r="L37" i="72" s="1"/>
  <c r="O37" i="72" s="1"/>
  <c r="J37" i="72"/>
  <c r="H37" i="72"/>
  <c r="P37" i="72"/>
  <c r="G45" i="72"/>
  <c r="F45" i="72"/>
  <c r="I45" i="72"/>
  <c r="N45" i="72"/>
  <c r="C45" i="72"/>
  <c r="L45" i="72" s="1"/>
  <c r="O45" i="72" s="1"/>
  <c r="J45" i="72"/>
  <c r="H45" i="72"/>
  <c r="P45" i="72"/>
  <c r="I57" i="72"/>
  <c r="N57" i="72"/>
  <c r="P57" i="72"/>
  <c r="C57" i="72"/>
  <c r="L57" i="72" s="1"/>
  <c r="O57" i="72" s="1"/>
  <c r="J57" i="72"/>
  <c r="H57" i="72"/>
  <c r="F57" i="72"/>
  <c r="G57" i="72"/>
  <c r="C73" i="72"/>
  <c r="L73" i="72" s="1"/>
  <c r="O73" i="72" s="1"/>
  <c r="H73" i="72"/>
  <c r="F73" i="72"/>
  <c r="J73" i="72"/>
  <c r="G73" i="72"/>
  <c r="I73" i="72"/>
  <c r="N73" i="72"/>
  <c r="P73" i="72"/>
  <c r="H81" i="72"/>
  <c r="P81" i="72"/>
  <c r="C81" i="72"/>
  <c r="L81" i="72" s="1"/>
  <c r="O81" i="72" s="1"/>
  <c r="I81" i="72"/>
  <c r="N81" i="72"/>
  <c r="J81" i="72"/>
  <c r="F81" i="72"/>
  <c r="G81" i="72"/>
  <c r="C101" i="72"/>
  <c r="L101" i="72" s="1"/>
  <c r="O101" i="72" s="1"/>
  <c r="P101" i="72"/>
  <c r="H101" i="72"/>
  <c r="F101" i="72"/>
  <c r="G101" i="72"/>
  <c r="J101" i="72"/>
  <c r="I101" i="72"/>
  <c r="N101" i="72"/>
  <c r="P109" i="72"/>
  <c r="J109" i="72"/>
  <c r="N109" i="72"/>
  <c r="H109" i="72"/>
  <c r="I109" i="72"/>
  <c r="F109" i="72"/>
  <c r="C109" i="72"/>
  <c r="L109" i="72" s="1"/>
  <c r="O109" i="72" s="1"/>
  <c r="G109" i="72"/>
  <c r="C121" i="72"/>
  <c r="L121" i="72" s="1"/>
  <c r="O121" i="72" s="1"/>
  <c r="H121" i="72"/>
  <c r="N121" i="72"/>
  <c r="J121" i="72"/>
  <c r="F121" i="72"/>
  <c r="I121" i="72"/>
  <c r="P121" i="72"/>
  <c r="G121" i="72"/>
  <c r="H137" i="72"/>
  <c r="C137" i="72"/>
  <c r="L137" i="72" s="1"/>
  <c r="O137" i="72" s="1"/>
  <c r="I137" i="72"/>
  <c r="J137" i="72"/>
  <c r="G137" i="72"/>
  <c r="N137" i="72"/>
  <c r="F137" i="72"/>
  <c r="P137" i="72"/>
  <c r="H145" i="72"/>
  <c r="C145" i="72"/>
  <c r="L145" i="72" s="1"/>
  <c r="O145" i="72" s="1"/>
  <c r="I145" i="72"/>
  <c r="J145" i="72"/>
  <c r="G145" i="72"/>
  <c r="N145" i="72"/>
  <c r="F145" i="72"/>
  <c r="P145" i="72"/>
  <c r="H142" i="72"/>
  <c r="F142" i="72"/>
  <c r="G142" i="72"/>
  <c r="N142" i="72"/>
  <c r="J142" i="72"/>
  <c r="C142" i="72"/>
  <c r="L142" i="72" s="1"/>
  <c r="O142" i="72" s="1"/>
  <c r="I142" i="72"/>
  <c r="P142" i="72"/>
  <c r="H162" i="72"/>
  <c r="F162" i="72"/>
  <c r="J162" i="72"/>
  <c r="G162" i="72"/>
  <c r="C162" i="72"/>
  <c r="L162" i="72" s="1"/>
  <c r="O162" i="72" s="1"/>
  <c r="N162" i="72"/>
  <c r="P162" i="72"/>
  <c r="I162" i="72"/>
  <c r="W440" i="57"/>
  <c r="E104" i="72"/>
  <c r="W460" i="57"/>
  <c r="E124" i="72"/>
  <c r="W450" i="57"/>
  <c r="E114" i="72"/>
  <c r="W483" i="57"/>
  <c r="E147" i="72"/>
  <c r="W518" i="57"/>
  <c r="E151" i="72"/>
  <c r="E177" i="72"/>
  <c r="W381" i="57"/>
  <c r="E45" i="72"/>
  <c r="W376" i="57"/>
  <c r="E40" i="72"/>
  <c r="W382" i="57"/>
  <c r="E46" i="72"/>
  <c r="W398" i="57"/>
  <c r="E62" i="72"/>
  <c r="W396" i="57"/>
  <c r="E60" i="72"/>
  <c r="W437" i="57"/>
  <c r="E101" i="72"/>
  <c r="W400" i="57"/>
  <c r="E64" i="72"/>
  <c r="W418" i="57"/>
  <c r="E82" i="72"/>
  <c r="W441" i="57"/>
  <c r="E105" i="72"/>
  <c r="W448" i="57"/>
  <c r="E112" i="72"/>
  <c r="W464" i="57"/>
  <c r="E128" i="72"/>
  <c r="W454" i="57"/>
  <c r="E118" i="72"/>
  <c r="W522" i="57"/>
  <c r="E155" i="72"/>
  <c r="E175" i="72"/>
  <c r="W517" i="57"/>
  <c r="E150" i="72"/>
  <c r="W395" i="57"/>
  <c r="E59" i="72"/>
  <c r="W354" i="57"/>
  <c r="E18" i="72"/>
  <c r="W362" i="57"/>
  <c r="E26" i="72"/>
  <c r="W370" i="57"/>
  <c r="E34" i="72"/>
  <c r="W434" i="57"/>
  <c r="E98" i="72"/>
  <c r="W425" i="57"/>
  <c r="E89" i="72"/>
  <c r="W422" i="57"/>
  <c r="E86" i="72"/>
  <c r="W430" i="57"/>
  <c r="E94" i="72"/>
  <c r="W482" i="57"/>
  <c r="E146" i="72"/>
  <c r="W520" i="57"/>
  <c r="E153" i="72"/>
  <c r="W401" i="57"/>
  <c r="E65" i="72"/>
  <c r="W424" i="57"/>
  <c r="E88" i="72"/>
  <c r="W432" i="57"/>
  <c r="E96" i="72"/>
  <c r="W474" i="57"/>
  <c r="E138" i="72"/>
  <c r="W528" i="57"/>
  <c r="E161" i="72"/>
  <c r="W423" i="57"/>
  <c r="E87" i="72"/>
  <c r="W431" i="57"/>
  <c r="E95" i="72"/>
  <c r="E176" i="72"/>
  <c r="W355" i="57"/>
  <c r="E19" i="72"/>
  <c r="W357" i="57"/>
  <c r="E21" i="72"/>
  <c r="W411" i="57"/>
  <c r="E75" i="72"/>
  <c r="W419" i="57"/>
  <c r="E83" i="72"/>
  <c r="W463" i="57"/>
  <c r="E127" i="72"/>
  <c r="W529" i="57"/>
  <c r="E162" i="72"/>
  <c r="W385" i="57"/>
  <c r="E49" i="72"/>
  <c r="W473" i="57"/>
  <c r="E137" i="72"/>
  <c r="W351" i="57"/>
  <c r="E15" i="72"/>
  <c r="W353" i="57"/>
  <c r="E17" i="72"/>
  <c r="W532" i="57"/>
  <c r="E165" i="72"/>
  <c r="W457" i="57"/>
  <c r="E121" i="72"/>
  <c r="W359" i="57"/>
  <c r="E23" i="72"/>
  <c r="W481" i="57"/>
  <c r="E145" i="72"/>
  <c r="W378" i="57"/>
  <c r="E42" i="72"/>
  <c r="W386" i="57"/>
  <c r="E50" i="72"/>
  <c r="W445" i="57"/>
  <c r="E109" i="72"/>
  <c r="W404" i="57"/>
  <c r="E68" i="72"/>
  <c r="W452" i="57"/>
  <c r="E116" i="72"/>
  <c r="W392" i="57"/>
  <c r="E56" i="72"/>
  <c r="W475" i="57"/>
  <c r="E139" i="72"/>
  <c r="W525" i="57"/>
  <c r="E158" i="72"/>
  <c r="W397" i="57"/>
  <c r="E61" i="72"/>
  <c r="W356" i="57"/>
  <c r="E20" i="72"/>
  <c r="W364" i="57"/>
  <c r="E28" i="72"/>
  <c r="W374" i="57"/>
  <c r="E38" i="72"/>
  <c r="W438" i="57"/>
  <c r="E102" i="72"/>
  <c r="W420" i="57"/>
  <c r="E84" i="72"/>
  <c r="W428" i="57"/>
  <c r="E92" i="72"/>
  <c r="W472" i="57"/>
  <c r="E136" i="72"/>
  <c r="W465" i="57"/>
  <c r="E129" i="72"/>
  <c r="E174" i="72"/>
  <c r="W426" i="57"/>
  <c r="E90" i="72"/>
  <c r="W459" i="57"/>
  <c r="E123" i="72"/>
  <c r="W523" i="57"/>
  <c r="E156" i="72"/>
  <c r="W363" i="57"/>
  <c r="E27" i="72"/>
  <c r="W365" i="57"/>
  <c r="E29" i="72"/>
  <c r="W413" i="57"/>
  <c r="E77" i="72"/>
  <c r="W393" i="57"/>
  <c r="E57" i="72"/>
  <c r="W469" i="57"/>
  <c r="E133" i="72"/>
  <c r="W477" i="57"/>
  <c r="E141" i="72"/>
  <c r="W367" i="57"/>
  <c r="E31" i="72"/>
  <c r="W531" i="57"/>
  <c r="E164" i="72"/>
  <c r="A10" i="72"/>
  <c r="Q10" i="72" s="1"/>
  <c r="W443" i="57"/>
  <c r="E107" i="72"/>
  <c r="W361" i="57"/>
  <c r="E25" i="72"/>
  <c r="E178" i="72"/>
  <c r="W470" i="57"/>
  <c r="E134" i="72"/>
  <c r="J2" i="72"/>
  <c r="C2" i="72"/>
  <c r="L2" i="72" s="1"/>
  <c r="O2" i="72" s="1"/>
  <c r="I2" i="72"/>
  <c r="G2" i="72"/>
  <c r="F2" i="72"/>
  <c r="H2" i="72"/>
  <c r="P2" i="72"/>
  <c r="I8" i="72"/>
  <c r="J8" i="72"/>
  <c r="H8" i="72"/>
  <c r="P8" i="72"/>
  <c r="F8" i="72"/>
  <c r="N8" i="72"/>
  <c r="C8" i="72"/>
  <c r="L8" i="72" s="1"/>
  <c r="O8" i="72" s="1"/>
  <c r="G8" i="72"/>
  <c r="J18" i="72"/>
  <c r="F18" i="72"/>
  <c r="P18" i="72"/>
  <c r="H18" i="72"/>
  <c r="C18" i="72"/>
  <c r="L18" i="72" s="1"/>
  <c r="O18" i="72" s="1"/>
  <c r="G18" i="72"/>
  <c r="N18" i="72"/>
  <c r="I18" i="72"/>
  <c r="G26" i="72"/>
  <c r="I26" i="72"/>
  <c r="N26" i="72"/>
  <c r="C26" i="72"/>
  <c r="L26" i="72" s="1"/>
  <c r="O26" i="72" s="1"/>
  <c r="J26" i="72"/>
  <c r="F26" i="72"/>
  <c r="H26" i="72"/>
  <c r="P26" i="72"/>
  <c r="I34" i="72"/>
  <c r="F34" i="72"/>
  <c r="G34" i="72"/>
  <c r="J34" i="72"/>
  <c r="H34" i="72"/>
  <c r="C34" i="72"/>
  <c r="L34" i="72" s="1"/>
  <c r="O34" i="72" s="1"/>
  <c r="N34" i="72"/>
  <c r="P34" i="72"/>
  <c r="G42" i="72"/>
  <c r="I42" i="72"/>
  <c r="N42" i="72"/>
  <c r="J42" i="72"/>
  <c r="C42" i="72"/>
  <c r="L42" i="72" s="1"/>
  <c r="O42" i="72" s="1"/>
  <c r="F42" i="72"/>
  <c r="P42" i="72"/>
  <c r="H42" i="72"/>
  <c r="G50" i="72"/>
  <c r="H50" i="72"/>
  <c r="C50" i="72"/>
  <c r="L50" i="72" s="1"/>
  <c r="O50" i="72" s="1"/>
  <c r="I50" i="72"/>
  <c r="F50" i="72"/>
  <c r="P50" i="72"/>
  <c r="N50" i="72"/>
  <c r="J50" i="72"/>
  <c r="C58" i="72"/>
  <c r="L58" i="72" s="1"/>
  <c r="O58" i="72" s="1"/>
  <c r="I58" i="72"/>
  <c r="H58" i="72"/>
  <c r="F58" i="72"/>
  <c r="G58" i="72"/>
  <c r="N58" i="72"/>
  <c r="P58" i="72"/>
  <c r="J58" i="72"/>
  <c r="J66" i="72"/>
  <c r="I66" i="72"/>
  <c r="N66" i="72"/>
  <c r="F66" i="72"/>
  <c r="C66" i="72"/>
  <c r="L66" i="72" s="1"/>
  <c r="O66" i="72" s="1"/>
  <c r="G66" i="72"/>
  <c r="P66" i="72"/>
  <c r="H66" i="72"/>
  <c r="F74" i="72"/>
  <c r="P74" i="72"/>
  <c r="G74" i="72"/>
  <c r="C74" i="72"/>
  <c r="L74" i="72" s="1"/>
  <c r="O74" i="72" s="1"/>
  <c r="H74" i="72"/>
  <c r="I74" i="72"/>
  <c r="J74" i="72"/>
  <c r="N74" i="72"/>
  <c r="H82" i="72"/>
  <c r="F82" i="72"/>
  <c r="P82" i="72"/>
  <c r="C82" i="72"/>
  <c r="L82" i="72" s="1"/>
  <c r="O82" i="72" s="1"/>
  <c r="I82" i="72"/>
  <c r="G82" i="72"/>
  <c r="J82" i="72"/>
  <c r="N82" i="72"/>
  <c r="G110" i="72"/>
  <c r="C110" i="72"/>
  <c r="L110" i="72" s="1"/>
  <c r="O110" i="72" s="1"/>
  <c r="I110" i="72"/>
  <c r="H110" i="72"/>
  <c r="P110" i="72"/>
  <c r="J110" i="72"/>
  <c r="N110" i="72"/>
  <c r="F110" i="72"/>
  <c r="C118" i="72"/>
  <c r="L118" i="72" s="1"/>
  <c r="O118" i="72" s="1"/>
  <c r="H118" i="72"/>
  <c r="N118" i="72"/>
  <c r="I118" i="72"/>
  <c r="J118" i="72"/>
  <c r="G118" i="72"/>
  <c r="P118" i="72"/>
  <c r="F118" i="72"/>
  <c r="C126" i="72"/>
  <c r="L126" i="72" s="1"/>
  <c r="O126" i="72" s="1"/>
  <c r="H126" i="72"/>
  <c r="N126" i="72"/>
  <c r="I126" i="72"/>
  <c r="J126" i="72"/>
  <c r="G126" i="72"/>
  <c r="P126" i="72"/>
  <c r="F126" i="72"/>
  <c r="H134" i="72"/>
  <c r="C134" i="72"/>
  <c r="L134" i="72" s="1"/>
  <c r="O134" i="72" s="1"/>
  <c r="I134" i="72"/>
  <c r="J134" i="72"/>
  <c r="G134" i="72"/>
  <c r="N134" i="72"/>
  <c r="F134" i="72"/>
  <c r="P134" i="72"/>
  <c r="F15" i="72"/>
  <c r="H15" i="72"/>
  <c r="P15" i="72"/>
  <c r="J15" i="72"/>
  <c r="G15" i="72"/>
  <c r="I15" i="72"/>
  <c r="N15" i="72"/>
  <c r="C15" i="72"/>
  <c r="L15" i="72" s="1"/>
  <c r="O15" i="72" s="1"/>
  <c r="J23" i="72"/>
  <c r="P23" i="72"/>
  <c r="H23" i="72"/>
  <c r="F23" i="72"/>
  <c r="C23" i="72"/>
  <c r="L23" i="72" s="1"/>
  <c r="O23" i="72" s="1"/>
  <c r="G23" i="72"/>
  <c r="N23" i="72"/>
  <c r="I23" i="72"/>
  <c r="G31" i="72"/>
  <c r="F31" i="72"/>
  <c r="C31" i="72"/>
  <c r="L31" i="72" s="1"/>
  <c r="O31" i="72" s="1"/>
  <c r="J31" i="72"/>
  <c r="I31" i="72"/>
  <c r="N31" i="72"/>
  <c r="P31" i="72"/>
  <c r="H31" i="72"/>
  <c r="G39" i="72"/>
  <c r="C39" i="72"/>
  <c r="L39" i="72" s="1"/>
  <c r="O39" i="72" s="1"/>
  <c r="J39" i="72"/>
  <c r="I39" i="72"/>
  <c r="F39" i="72"/>
  <c r="N39" i="72"/>
  <c r="H39" i="72"/>
  <c r="P39" i="72"/>
  <c r="G47" i="72"/>
  <c r="C47" i="72"/>
  <c r="L47" i="72" s="1"/>
  <c r="O47" i="72" s="1"/>
  <c r="J47" i="72"/>
  <c r="I47" i="72"/>
  <c r="F47" i="72"/>
  <c r="N47" i="72"/>
  <c r="H47" i="72"/>
  <c r="P47" i="72"/>
  <c r="I59" i="72"/>
  <c r="F59" i="72"/>
  <c r="G59" i="72"/>
  <c r="J59" i="72"/>
  <c r="H59" i="72"/>
  <c r="C59" i="72"/>
  <c r="L59" i="72" s="1"/>
  <c r="O59" i="72" s="1"/>
  <c r="N59" i="72"/>
  <c r="P59" i="72"/>
  <c r="J67" i="72"/>
  <c r="F67" i="72"/>
  <c r="N67" i="72"/>
  <c r="I67" i="72"/>
  <c r="C67" i="72"/>
  <c r="L67" i="72" s="1"/>
  <c r="O67" i="72" s="1"/>
  <c r="G67" i="72"/>
  <c r="P67" i="72"/>
  <c r="H67" i="72"/>
  <c r="G75" i="72"/>
  <c r="I75" i="72"/>
  <c r="F75" i="72"/>
  <c r="P75" i="72"/>
  <c r="J75" i="72"/>
  <c r="N75" i="72"/>
  <c r="C75" i="72"/>
  <c r="L75" i="72" s="1"/>
  <c r="O75" i="72" s="1"/>
  <c r="H75" i="72"/>
  <c r="J83" i="72"/>
  <c r="H83" i="72"/>
  <c r="P83" i="72"/>
  <c r="I83" i="72"/>
  <c r="F83" i="72"/>
  <c r="G83" i="72"/>
  <c r="N83" i="72"/>
  <c r="C83" i="72"/>
  <c r="L83" i="72" s="1"/>
  <c r="O83" i="72" s="1"/>
  <c r="I103" i="72"/>
  <c r="G103" i="72"/>
  <c r="C103" i="72"/>
  <c r="L103" i="72" s="1"/>
  <c r="O103" i="72" s="1"/>
  <c r="H103" i="72"/>
  <c r="P103" i="72"/>
  <c r="F103" i="72"/>
  <c r="J103" i="72"/>
  <c r="N103" i="72"/>
  <c r="C119" i="72"/>
  <c r="L119" i="72" s="1"/>
  <c r="O119" i="72" s="1"/>
  <c r="H119" i="72"/>
  <c r="N119" i="72"/>
  <c r="G119" i="72"/>
  <c r="P119" i="72"/>
  <c r="I119" i="72"/>
  <c r="F119" i="72"/>
  <c r="J119" i="72"/>
  <c r="C131" i="72"/>
  <c r="L131" i="72" s="1"/>
  <c r="O131" i="72" s="1"/>
  <c r="H131" i="72"/>
  <c r="N131" i="72"/>
  <c r="G131" i="72"/>
  <c r="P131" i="72"/>
  <c r="I131" i="72"/>
  <c r="F131" i="72"/>
  <c r="J131" i="72"/>
  <c r="H139" i="72"/>
  <c r="C139" i="72"/>
  <c r="L139" i="72" s="1"/>
  <c r="O139" i="72" s="1"/>
  <c r="I139" i="72"/>
  <c r="J139" i="72"/>
  <c r="G139" i="72"/>
  <c r="N139" i="72"/>
  <c r="F139" i="72"/>
  <c r="P139" i="72"/>
  <c r="H147" i="72"/>
  <c r="G147" i="72"/>
  <c r="N147" i="72"/>
  <c r="F147" i="72"/>
  <c r="C147" i="72"/>
  <c r="L147" i="72" s="1"/>
  <c r="O147" i="72" s="1"/>
  <c r="J147" i="72"/>
  <c r="I147" i="72"/>
  <c r="P147" i="72"/>
  <c r="H163" i="72"/>
  <c r="C163" i="72"/>
  <c r="L163" i="72" s="1"/>
  <c r="O163" i="72" s="1"/>
  <c r="J163" i="72"/>
  <c r="G163" i="72"/>
  <c r="N163" i="72"/>
  <c r="F163" i="72"/>
  <c r="P163" i="72"/>
  <c r="I163" i="72"/>
  <c r="H180" i="72"/>
  <c r="C180" i="72"/>
  <c r="L180" i="72" s="1"/>
  <c r="O180" i="72" s="1"/>
  <c r="J180" i="72"/>
  <c r="G180" i="72"/>
  <c r="F180" i="72"/>
  <c r="N180" i="72"/>
  <c r="I180" i="72"/>
  <c r="P180" i="72"/>
  <c r="P20" i="72"/>
  <c r="F20" i="72"/>
  <c r="J20" i="72"/>
  <c r="H20" i="72"/>
  <c r="I20" i="72"/>
  <c r="N20" i="72"/>
  <c r="G20" i="72"/>
  <c r="C20" i="72"/>
  <c r="L20" i="72" s="1"/>
  <c r="O20" i="72" s="1"/>
  <c r="G28" i="72"/>
  <c r="I28" i="72"/>
  <c r="N28" i="72"/>
  <c r="C28" i="72"/>
  <c r="L28" i="72" s="1"/>
  <c r="O28" i="72" s="1"/>
  <c r="J28" i="72"/>
  <c r="F28" i="72"/>
  <c r="H28" i="72"/>
  <c r="P28" i="72"/>
  <c r="G36" i="72"/>
  <c r="I36" i="72"/>
  <c r="N36" i="72"/>
  <c r="J36" i="72"/>
  <c r="F36" i="72"/>
  <c r="C36" i="72"/>
  <c r="L36" i="72" s="1"/>
  <c r="O36" i="72" s="1"/>
  <c r="P36" i="72"/>
  <c r="H36" i="72"/>
  <c r="F72" i="72"/>
  <c r="P72" i="72"/>
  <c r="G72" i="72"/>
  <c r="C72" i="72"/>
  <c r="L72" i="72" s="1"/>
  <c r="O72" i="72" s="1"/>
  <c r="H72" i="72"/>
  <c r="J72" i="72"/>
  <c r="N72" i="72"/>
  <c r="I72" i="72"/>
  <c r="F80" i="72"/>
  <c r="H80" i="72"/>
  <c r="P80" i="72"/>
  <c r="N80" i="72"/>
  <c r="C80" i="72"/>
  <c r="L80" i="72" s="1"/>
  <c r="O80" i="72" s="1"/>
  <c r="I80" i="72"/>
  <c r="J80" i="72"/>
  <c r="G80" i="72"/>
  <c r="C104" i="72"/>
  <c r="L104" i="72" s="1"/>
  <c r="O104" i="72" s="1"/>
  <c r="G104" i="72"/>
  <c r="P104" i="72"/>
  <c r="I104" i="72"/>
  <c r="H104" i="72"/>
  <c r="N104" i="72"/>
  <c r="F104" i="72"/>
  <c r="J104" i="72"/>
  <c r="C112" i="72"/>
  <c r="L112" i="72" s="1"/>
  <c r="O112" i="72" s="1"/>
  <c r="P112" i="72"/>
  <c r="G112" i="72"/>
  <c r="N112" i="72"/>
  <c r="H112" i="72"/>
  <c r="I112" i="72"/>
  <c r="F112" i="72"/>
  <c r="J112" i="72"/>
  <c r="C120" i="72"/>
  <c r="L120" i="72" s="1"/>
  <c r="O120" i="72" s="1"/>
  <c r="H120" i="72"/>
  <c r="N120" i="72"/>
  <c r="F120" i="72"/>
  <c r="G120" i="72"/>
  <c r="P120" i="72"/>
  <c r="J120" i="72"/>
  <c r="I120" i="72"/>
  <c r="C128" i="72"/>
  <c r="L128" i="72" s="1"/>
  <c r="O128" i="72" s="1"/>
  <c r="H128" i="72"/>
  <c r="N128" i="72"/>
  <c r="F128" i="72"/>
  <c r="G128" i="72"/>
  <c r="P128" i="72"/>
  <c r="J128" i="72"/>
  <c r="I128" i="72"/>
  <c r="H136" i="72"/>
  <c r="C136" i="72"/>
  <c r="L136" i="72" s="1"/>
  <c r="O136" i="72" s="1"/>
  <c r="I136" i="72"/>
  <c r="J136" i="72"/>
  <c r="G136" i="72"/>
  <c r="N136" i="72"/>
  <c r="F136" i="72"/>
  <c r="P136" i="72"/>
  <c r="H144" i="72"/>
  <c r="F144" i="72"/>
  <c r="G144" i="72"/>
  <c r="N144" i="72"/>
  <c r="J144" i="72"/>
  <c r="I144" i="72"/>
  <c r="C144" i="72"/>
  <c r="L144" i="72" s="1"/>
  <c r="O144" i="72" s="1"/>
  <c r="P144" i="72"/>
  <c r="H160" i="72"/>
  <c r="J160" i="72"/>
  <c r="F160" i="72"/>
  <c r="G160" i="72"/>
  <c r="C160" i="72"/>
  <c r="L160" i="72" s="1"/>
  <c r="O160" i="72" s="1"/>
  <c r="N160" i="72"/>
  <c r="I160" i="72"/>
  <c r="P160" i="72"/>
  <c r="H168" i="72"/>
  <c r="G168" i="72"/>
  <c r="N168" i="72"/>
  <c r="I168" i="72"/>
  <c r="J168" i="72"/>
  <c r="F168" i="72"/>
  <c r="C168" i="72"/>
  <c r="L168" i="72" s="1"/>
  <c r="O168" i="72" s="1"/>
  <c r="P168" i="72"/>
  <c r="J17" i="72"/>
  <c r="P17" i="72"/>
  <c r="H17" i="72"/>
  <c r="F17" i="72"/>
  <c r="G17" i="72"/>
  <c r="I17" i="72"/>
  <c r="N17" i="72"/>
  <c r="C17" i="72"/>
  <c r="L17" i="72" s="1"/>
  <c r="O17" i="72" s="1"/>
  <c r="G25" i="72"/>
  <c r="F25" i="72"/>
  <c r="C25" i="72"/>
  <c r="L25" i="72" s="1"/>
  <c r="O25" i="72" s="1"/>
  <c r="J25" i="72"/>
  <c r="N25" i="72"/>
  <c r="I25" i="72"/>
  <c r="P25" i="72"/>
  <c r="H25" i="72"/>
  <c r="H33" i="72"/>
  <c r="C33" i="72"/>
  <c r="L33" i="72" s="1"/>
  <c r="O33" i="72" s="1"/>
  <c r="J33" i="72"/>
  <c r="I33" i="72"/>
  <c r="F33" i="72"/>
  <c r="N33" i="72"/>
  <c r="G33" i="72"/>
  <c r="P33" i="72"/>
  <c r="G41" i="72"/>
  <c r="F41" i="72"/>
  <c r="I41" i="72"/>
  <c r="N41" i="72"/>
  <c r="C41" i="72"/>
  <c r="L41" i="72" s="1"/>
  <c r="O41" i="72" s="1"/>
  <c r="J41" i="72"/>
  <c r="H41" i="72"/>
  <c r="P41" i="72"/>
  <c r="G49" i="72"/>
  <c r="F49" i="72"/>
  <c r="I49" i="72"/>
  <c r="N49" i="72"/>
  <c r="C49" i="72"/>
  <c r="L49" i="72" s="1"/>
  <c r="O49" i="72" s="1"/>
  <c r="J49" i="72"/>
  <c r="H49" i="72"/>
  <c r="P49" i="72"/>
  <c r="I61" i="72"/>
  <c r="N61" i="72"/>
  <c r="F61" i="72"/>
  <c r="H61" i="72"/>
  <c r="J61" i="72"/>
  <c r="P61" i="72"/>
  <c r="G61" i="72"/>
  <c r="C61" i="72"/>
  <c r="L61" i="72" s="1"/>
  <c r="O61" i="72" s="1"/>
  <c r="J77" i="72"/>
  <c r="N77" i="72"/>
  <c r="F77" i="72"/>
  <c r="P77" i="72"/>
  <c r="H77" i="72"/>
  <c r="G77" i="72"/>
  <c r="I77" i="72"/>
  <c r="C77" i="72"/>
  <c r="L77" i="72" s="1"/>
  <c r="O77" i="72" s="1"/>
  <c r="H97" i="72"/>
  <c r="P97" i="72"/>
  <c r="I97" i="72"/>
  <c r="G97" i="72"/>
  <c r="F97" i="72"/>
  <c r="J97" i="72"/>
  <c r="C97" i="72"/>
  <c r="L97" i="72" s="1"/>
  <c r="O97" i="72" s="1"/>
  <c r="N97" i="72"/>
  <c r="C105" i="72"/>
  <c r="L105" i="72" s="1"/>
  <c r="O105" i="72" s="1"/>
  <c r="P105" i="72"/>
  <c r="J105" i="72"/>
  <c r="F105" i="72"/>
  <c r="I105" i="72"/>
  <c r="H105" i="72"/>
  <c r="N105" i="72"/>
  <c r="G105" i="72"/>
  <c r="P113" i="72"/>
  <c r="F113" i="72"/>
  <c r="C113" i="72"/>
  <c r="L113" i="72" s="1"/>
  <c r="O113" i="72" s="1"/>
  <c r="N113" i="72"/>
  <c r="J113" i="72"/>
  <c r="G113" i="72"/>
  <c r="I113" i="72"/>
  <c r="H113" i="72"/>
  <c r="C133" i="72"/>
  <c r="L133" i="72" s="1"/>
  <c r="O133" i="72" s="1"/>
  <c r="H133" i="72"/>
  <c r="N133" i="72"/>
  <c r="J133" i="72"/>
  <c r="F133" i="72"/>
  <c r="I133" i="72"/>
  <c r="P133" i="72"/>
  <c r="G133" i="72"/>
  <c r="H141" i="72"/>
  <c r="C141" i="72"/>
  <c r="L141" i="72" s="1"/>
  <c r="O141" i="72" s="1"/>
  <c r="I141" i="72"/>
  <c r="J141" i="72"/>
  <c r="G141" i="72"/>
  <c r="N141" i="72"/>
  <c r="F141" i="72"/>
  <c r="P141" i="72"/>
  <c r="H165" i="72"/>
  <c r="J165" i="72"/>
  <c r="G165" i="72"/>
  <c r="C165" i="72"/>
  <c r="L165" i="72" s="1"/>
  <c r="O165" i="72" s="1"/>
  <c r="I165" i="72"/>
  <c r="F165" i="72"/>
  <c r="N165" i="72"/>
  <c r="P165" i="72"/>
  <c r="H154" i="72"/>
  <c r="J154" i="72"/>
  <c r="F154" i="72"/>
  <c r="G154" i="72"/>
  <c r="C154" i="72"/>
  <c r="L154" i="72" s="1"/>
  <c r="O154" i="72" s="1"/>
  <c r="N154" i="72"/>
  <c r="I154" i="72"/>
  <c r="P154" i="72"/>
  <c r="H182" i="72"/>
  <c r="F182" i="72"/>
  <c r="N182" i="72"/>
  <c r="G182" i="72"/>
  <c r="J182" i="72"/>
  <c r="C182" i="72"/>
  <c r="L182" i="72" s="1"/>
  <c r="O182" i="72" s="1"/>
  <c r="I182" i="72"/>
  <c r="P182" i="72"/>
  <c r="W394" i="57"/>
  <c r="E58" i="72"/>
  <c r="W371" i="57"/>
  <c r="E35" i="72"/>
  <c r="W402" i="57"/>
  <c r="E66" i="72"/>
  <c r="W439" i="57"/>
  <c r="E103" i="72"/>
  <c r="W446" i="57"/>
  <c r="E110" i="72"/>
  <c r="W468" i="57"/>
  <c r="E132" i="72"/>
  <c r="W458" i="57"/>
  <c r="E122" i="72"/>
  <c r="W530" i="57"/>
  <c r="E163" i="72"/>
  <c r="W526" i="57"/>
  <c r="E159" i="72"/>
  <c r="E173" i="72"/>
  <c r="E181" i="72"/>
  <c r="W375" i="57"/>
  <c r="E39" i="72"/>
  <c r="W390" i="57"/>
  <c r="E54" i="72"/>
  <c r="W380" i="57"/>
  <c r="E44" i="72"/>
  <c r="W405" i="57"/>
  <c r="E69" i="72"/>
  <c r="W384" i="57"/>
  <c r="E48" i="72"/>
  <c r="W410" i="57"/>
  <c r="E74" i="72"/>
  <c r="W388" i="57"/>
  <c r="E52" i="72"/>
  <c r="W433" i="57"/>
  <c r="E97" i="72"/>
  <c r="W456" i="57"/>
  <c r="E120" i="72"/>
  <c r="W471" i="57"/>
  <c r="E135" i="72"/>
  <c r="W462" i="57"/>
  <c r="E126" i="72"/>
  <c r="E171" i="72"/>
  <c r="E179" i="72"/>
  <c r="W535" i="57"/>
  <c r="E166" i="72"/>
  <c r="W379" i="57"/>
  <c r="E43" i="72"/>
  <c r="W408" i="57"/>
  <c r="E72" i="72"/>
  <c r="W358" i="57"/>
  <c r="E22" i="72"/>
  <c r="W366" i="57"/>
  <c r="E30" i="72"/>
  <c r="W444" i="57"/>
  <c r="E108" i="72"/>
  <c r="W524" i="57"/>
  <c r="E157" i="72"/>
  <c r="W461" i="57"/>
  <c r="E125" i="72"/>
  <c r="W389" i="57"/>
  <c r="E53" i="72"/>
  <c r="W516" i="57"/>
  <c r="E149" i="72"/>
  <c r="W537" i="57"/>
  <c r="E168" i="72"/>
  <c r="E172" i="72"/>
  <c r="W476" i="57"/>
  <c r="E140" i="72"/>
  <c r="W407" i="57"/>
  <c r="E71" i="72"/>
  <c r="W415" i="57"/>
  <c r="E79" i="72"/>
  <c r="W403" i="57"/>
  <c r="E67" i="72"/>
  <c r="W377" i="57"/>
  <c r="E41" i="72"/>
  <c r="W467" i="57"/>
  <c r="E131" i="72"/>
  <c r="W372" i="57"/>
  <c r="E36" i="72"/>
  <c r="E180" i="72"/>
  <c r="W369" i="57"/>
  <c r="E33" i="72"/>
  <c r="W383" i="57"/>
  <c r="E47" i="72"/>
  <c r="W391" i="57"/>
  <c r="E55" i="72"/>
  <c r="W399" i="57"/>
  <c r="E63" i="72"/>
  <c r="W406" i="57"/>
  <c r="E70" i="72"/>
  <c r="D6" i="58"/>
  <c r="N2" i="72"/>
  <c r="AA340" i="57"/>
  <c r="A5" i="72"/>
  <c r="Q5" i="72" s="1"/>
  <c r="F53" i="54"/>
  <c r="G53" i="54" s="1"/>
  <c r="A9" i="57" s="1"/>
  <c r="F59" i="54"/>
  <c r="G59" i="54" s="1"/>
  <c r="H10" i="57" s="1"/>
  <c r="AA346" i="57"/>
  <c r="A11" i="72"/>
  <c r="Q11" i="72" s="1"/>
  <c r="Q37" i="57"/>
  <c r="J37" i="57" s="1"/>
  <c r="E13" i="58"/>
  <c r="C7" i="58"/>
  <c r="E12" i="58"/>
  <c r="E14" i="58"/>
  <c r="F62" i="54"/>
  <c r="G62" i="54" s="1"/>
  <c r="H13" i="57" s="1"/>
  <c r="H86" i="54"/>
  <c r="I86" i="54"/>
  <c r="J86" i="54"/>
  <c r="G86" i="54"/>
  <c r="K86" i="54"/>
  <c r="H85" i="54"/>
  <c r="I85" i="54"/>
  <c r="K85" i="54"/>
  <c r="J85" i="54"/>
  <c r="G85" i="54"/>
  <c r="C23" i="54"/>
  <c r="B23" i="54" s="1"/>
  <c r="B31" i="54"/>
  <c r="F6" i="54"/>
  <c r="B33" i="54"/>
  <c r="A33" i="57" s="1"/>
  <c r="E11" i="60" l="1"/>
  <c r="F11" i="60" s="1"/>
  <c r="G27" i="48"/>
  <c r="C6" i="57"/>
  <c r="F11" i="72"/>
  <c r="H11" i="72"/>
  <c r="P11" i="72"/>
  <c r="J11" i="72"/>
  <c r="G11" i="72"/>
  <c r="I11" i="72"/>
  <c r="N11" i="72"/>
  <c r="C11" i="72"/>
  <c r="L11" i="72" s="1"/>
  <c r="O11" i="72" s="1"/>
  <c r="W344" i="57"/>
  <c r="E8" i="72"/>
  <c r="H5" i="72"/>
  <c r="P5" i="72"/>
  <c r="I5" i="72"/>
  <c r="F5" i="72"/>
  <c r="N5" i="72"/>
  <c r="J5" i="72"/>
  <c r="G5" i="72"/>
  <c r="C5" i="72"/>
  <c r="L5" i="72" s="1"/>
  <c r="O5" i="72" s="1"/>
  <c r="W346" i="57"/>
  <c r="E10" i="72"/>
  <c r="F10" i="72"/>
  <c r="P10" i="72"/>
  <c r="H10" i="72"/>
  <c r="N10" i="72"/>
  <c r="J10" i="72"/>
  <c r="C10" i="72"/>
  <c r="L10" i="72" s="1"/>
  <c r="O10" i="72" s="1"/>
  <c r="I10" i="72"/>
  <c r="G10" i="72"/>
  <c r="I4" i="72"/>
  <c r="J4" i="72"/>
  <c r="H4" i="72"/>
  <c r="P4" i="72"/>
  <c r="F4" i="72"/>
  <c r="N4" i="72"/>
  <c r="C4" i="72"/>
  <c r="L4" i="72" s="1"/>
  <c r="O4" i="72" s="1"/>
  <c r="G4" i="72"/>
  <c r="W345" i="57"/>
  <c r="E9" i="72"/>
  <c r="W37" i="57"/>
  <c r="E3" i="72"/>
  <c r="W340" i="57"/>
  <c r="E4" i="72"/>
  <c r="M85" i="54"/>
  <c r="C3" i="57"/>
  <c r="B4" i="55"/>
  <c r="G11" i="60"/>
  <c r="A6" i="72"/>
  <c r="Q6" i="72" s="1"/>
  <c r="AA341" i="57"/>
  <c r="A12" i="72"/>
  <c r="Q12" i="72" s="1"/>
  <c r="AA347" i="57"/>
  <c r="M86" i="54"/>
  <c r="B37" i="54"/>
  <c r="A1" i="58" l="1"/>
  <c r="F6" i="72"/>
  <c r="N6" i="72"/>
  <c r="H6" i="72"/>
  <c r="P6" i="72"/>
  <c r="J6" i="72"/>
  <c r="I6" i="72"/>
  <c r="C6" i="72"/>
  <c r="L6" i="72" s="1"/>
  <c r="O6" i="72" s="1"/>
  <c r="G6" i="72"/>
  <c r="H12" i="72"/>
  <c r="J12" i="72"/>
  <c r="F12" i="72"/>
  <c r="P12" i="72"/>
  <c r="C12" i="72"/>
  <c r="L12" i="72" s="1"/>
  <c r="O12" i="72" s="1"/>
  <c r="N12" i="72"/>
  <c r="G12" i="72"/>
  <c r="I12" i="72"/>
  <c r="W341" i="57"/>
  <c r="E5" i="72"/>
  <c r="W347" i="57"/>
  <c r="E11" i="72"/>
  <c r="W36" i="57"/>
  <c r="E2" i="72"/>
  <c r="AA342" i="57"/>
  <c r="A7" i="72"/>
  <c r="Q7" i="72" s="1"/>
  <c r="AA348" i="57"/>
  <c r="A13" i="72"/>
  <c r="Q13" i="72" s="1"/>
  <c r="F8" i="51"/>
  <c r="F26" i="51" s="1"/>
  <c r="B63" i="54"/>
  <c r="W342" i="57" l="1"/>
  <c r="E6" i="72"/>
  <c r="W348" i="57"/>
  <c r="E12" i="72"/>
  <c r="J7" i="72"/>
  <c r="F7" i="72"/>
  <c r="N7" i="72"/>
  <c r="I7" i="72"/>
  <c r="P7" i="72"/>
  <c r="H7" i="72"/>
  <c r="G7" i="72"/>
  <c r="C7" i="72"/>
  <c r="L7" i="72" s="1"/>
  <c r="O7" i="72" s="1"/>
  <c r="J13" i="72"/>
  <c r="P13" i="72"/>
  <c r="H13" i="72"/>
  <c r="F13" i="72"/>
  <c r="G13" i="72"/>
  <c r="I13" i="72"/>
  <c r="N13" i="72"/>
  <c r="C13" i="72"/>
  <c r="L13" i="72" s="1"/>
  <c r="O13" i="72" s="1"/>
  <c r="AA343" i="57"/>
  <c r="E13" i="72"/>
  <c r="A14" i="72"/>
  <c r="Q14" i="72" s="1"/>
  <c r="AA349" i="57"/>
  <c r="F63" i="54"/>
  <c r="B64" i="54"/>
  <c r="G63" i="54" l="1"/>
  <c r="W343" i="57"/>
  <c r="E7" i="72"/>
  <c r="P14" i="72"/>
  <c r="F14" i="72"/>
  <c r="J14" i="72"/>
  <c r="H14" i="72"/>
  <c r="C14" i="72"/>
  <c r="L14" i="72" s="1"/>
  <c r="O14" i="72" s="1"/>
  <c r="N14" i="72"/>
  <c r="G14" i="72"/>
  <c r="I14" i="72"/>
  <c r="W349" i="57"/>
  <c r="AA350" i="57"/>
  <c r="H19" i="57"/>
  <c r="C64" i="54"/>
  <c r="F64" i="54" s="1"/>
  <c r="H8" i="51"/>
  <c r="H26" i="51" s="1"/>
  <c r="B4" i="58" l="1"/>
  <c r="B7" i="58" s="1"/>
  <c r="W350" i="57"/>
  <c r="X35" i="57" s="1"/>
  <c r="E14" i="72"/>
  <c r="G10" i="51"/>
  <c r="G28" i="51" s="1"/>
  <c r="H21" i="57" l="1"/>
  <c r="B98" i="54"/>
  <c r="D110" i="54" l="1"/>
  <c r="A19" i="57" s="1"/>
  <c r="C12" i="58"/>
  <c r="C13" i="58"/>
  <c r="C14" i="58"/>
  <c r="B12" i="58"/>
  <c r="B13" i="58" s="1"/>
  <c r="B14" i="58" s="1"/>
  <c r="H100" i="54"/>
  <c r="I100" i="54"/>
  <c r="D136" i="54" l="1"/>
  <c r="F136" i="54" s="1"/>
  <c r="B44" i="54" l="1"/>
  <c r="D96" i="54"/>
  <c r="E100" i="54" s="1"/>
  <c r="B75" i="54"/>
  <c r="B77" i="54"/>
  <c r="F81" i="54" s="1"/>
  <c r="G12" i="51"/>
  <c r="D12" i="51" s="1"/>
  <c r="B49" i="54" l="1"/>
  <c r="U36" i="57"/>
  <c r="E101" i="54"/>
  <c r="F100" i="54"/>
  <c r="C75" i="54"/>
  <c r="A26" i="57" s="1"/>
  <c r="G30" i="51"/>
  <c r="D30" i="51"/>
  <c r="U37" i="57" l="1"/>
  <c r="V36" i="57"/>
  <c r="F49" i="54"/>
  <c r="F70" i="54" s="1"/>
  <c r="B22" i="57"/>
  <c r="B70" i="54" l="1"/>
  <c r="U340" i="57"/>
  <c r="V37" i="57"/>
  <c r="D38" i="58" l="1"/>
  <c r="D40" i="58" s="1"/>
  <c r="H103" i="54"/>
  <c r="G103" i="54"/>
  <c r="J100" i="54"/>
  <c r="K100" i="54"/>
  <c r="I103" i="54"/>
  <c r="U341" i="57"/>
  <c r="V340" i="57"/>
  <c r="F13" i="58" l="1"/>
  <c r="F14" i="58"/>
  <c r="C38" i="58"/>
  <c r="F12" i="58"/>
  <c r="L100" i="54"/>
  <c r="F19" i="57" s="1"/>
  <c r="D26" i="58"/>
  <c r="D29" i="58" s="1"/>
  <c r="D31" i="58" s="1"/>
  <c r="U342" i="57"/>
  <c r="V341" i="57"/>
  <c r="F15" i="58" l="1"/>
  <c r="C26" i="58" s="1"/>
  <c r="E26" i="58" s="1"/>
  <c r="E29" i="58" s="1"/>
  <c r="E34" i="58" s="1"/>
  <c r="D30" i="58"/>
  <c r="D32" i="58"/>
  <c r="D34" i="58"/>
  <c r="D33" i="58"/>
  <c r="U343" i="57"/>
  <c r="V342" i="57"/>
  <c r="C29" i="58" l="1"/>
  <c r="C32" i="58" s="1"/>
  <c r="D36" i="58"/>
  <c r="E30" i="58"/>
  <c r="E32" i="58"/>
  <c r="E33" i="58"/>
  <c r="E31" i="58"/>
  <c r="U344" i="57"/>
  <c r="V343" i="57"/>
  <c r="C31" i="58" l="1"/>
  <c r="C34" i="58"/>
  <c r="C33" i="58"/>
  <c r="C30" i="58"/>
  <c r="E36" i="58"/>
  <c r="E38" i="58" s="1"/>
  <c r="E40" i="58" s="1"/>
  <c r="C40" i="58" s="1"/>
  <c r="J19" i="57" s="1"/>
  <c r="U345" i="57"/>
  <c r="V344" i="57"/>
  <c r="A44" i="54"/>
  <c r="C36" i="58" l="1"/>
  <c r="E43" i="58"/>
  <c r="U346" i="57"/>
  <c r="V345" i="57"/>
  <c r="U347" i="57" l="1"/>
  <c r="V346" i="57"/>
  <c r="U348" i="57" l="1"/>
  <c r="V347" i="57"/>
  <c r="U349" i="57" l="1"/>
  <c r="V348" i="57"/>
  <c r="U350" i="57" l="1"/>
  <c r="V349" i="57"/>
  <c r="J21" i="57" l="1"/>
  <c r="H17" i="51" s="1"/>
  <c r="U351" i="57"/>
  <c r="V350" i="57"/>
  <c r="U352" i="57" l="1"/>
  <c r="V351" i="57"/>
  <c r="H12" i="51"/>
  <c r="H34" i="51"/>
  <c r="A3" i="53"/>
  <c r="H30" i="51" l="1"/>
  <c r="U353" i="57"/>
  <c r="V352" i="57"/>
  <c r="B102" i="53"/>
  <c r="B109" i="53" s="1"/>
  <c r="U354" i="57" l="1"/>
  <c r="V353" i="57"/>
  <c r="B110" i="53"/>
  <c r="B111" i="53" s="1"/>
  <c r="B116" i="53" s="1"/>
  <c r="B103" i="53"/>
  <c r="B104" i="53" s="1"/>
  <c r="B105" i="53" s="1"/>
  <c r="U355" i="57" l="1"/>
  <c r="V354" i="57"/>
  <c r="B117" i="53"/>
  <c r="B118" i="53" s="1"/>
  <c r="B123" i="53" s="1"/>
  <c r="B112" i="53"/>
  <c r="B113" i="53" s="1"/>
  <c r="U356" i="57" l="1"/>
  <c r="V355" i="57"/>
  <c r="B119" i="53"/>
  <c r="B120" i="53" s="1"/>
  <c r="B124" i="53"/>
  <c r="B125" i="53" s="1"/>
  <c r="B126" i="53" s="1"/>
  <c r="B143" i="53"/>
  <c r="B144" i="53" s="1"/>
  <c r="U357" i="57" l="1"/>
  <c r="V356" i="57"/>
  <c r="B127" i="53"/>
  <c r="B132" i="53" s="1"/>
  <c r="B136" i="53" s="1"/>
  <c r="B151" i="53"/>
  <c r="B152" i="53" s="1"/>
  <c r="B153" i="53" s="1"/>
  <c r="B155" i="53" s="1"/>
  <c r="B157" i="53"/>
  <c r="B145" i="53"/>
  <c r="B146" i="53" s="1"/>
  <c r="B148" i="53" s="1"/>
  <c r="U358" i="57" l="1"/>
  <c r="V357" i="57"/>
  <c r="B128" i="53"/>
  <c r="B129" i="53" s="1"/>
  <c r="B139" i="53" s="1"/>
  <c r="D18" i="51" s="1"/>
  <c r="D35" i="51" s="1"/>
  <c r="U359" i="57" l="1"/>
  <c r="V358" i="57"/>
  <c r="U360" i="57" l="1"/>
  <c r="V359" i="57"/>
  <c r="U361" i="57" l="1"/>
  <c r="V360" i="57"/>
  <c r="U362" i="57" l="1"/>
  <c r="V361" i="57"/>
  <c r="U363" i="57" l="1"/>
  <c r="V362" i="57"/>
  <c r="U364" i="57" l="1"/>
  <c r="V363" i="57"/>
  <c r="U365" i="57" l="1"/>
  <c r="V364" i="57"/>
  <c r="U366" i="57" l="1"/>
  <c r="V365" i="57"/>
  <c r="U367" i="57" l="1"/>
  <c r="V366" i="57"/>
  <c r="U368" i="57" l="1"/>
  <c r="V367" i="57"/>
  <c r="U369" i="57" l="1"/>
  <c r="V368" i="57"/>
  <c r="U370" i="57" l="1"/>
  <c r="V369" i="57"/>
  <c r="U371" i="57" l="1"/>
  <c r="V370" i="57"/>
  <c r="U372" i="57" l="1"/>
  <c r="V371" i="57"/>
  <c r="U373" i="57" l="1"/>
  <c r="V372" i="57"/>
  <c r="U374" i="57" l="1"/>
  <c r="V373" i="57"/>
  <c r="U375" i="57" l="1"/>
  <c r="V374" i="57"/>
  <c r="U376" i="57" l="1"/>
  <c r="V375" i="57"/>
  <c r="U377" i="57" l="1"/>
  <c r="V376" i="57"/>
  <c r="U378" i="57" l="1"/>
  <c r="V377" i="57"/>
  <c r="U379" i="57" l="1"/>
  <c r="V378" i="57"/>
  <c r="U380" i="57" l="1"/>
  <c r="V379" i="57"/>
  <c r="U381" i="57" l="1"/>
  <c r="V380" i="57"/>
  <c r="U382" i="57" l="1"/>
  <c r="V381" i="57"/>
  <c r="U383" i="57" l="1"/>
  <c r="V382" i="57"/>
  <c r="U384" i="57" l="1"/>
  <c r="V383" i="57"/>
  <c r="U385" i="57" l="1"/>
  <c r="V384" i="57"/>
  <c r="U386" i="57" l="1"/>
  <c r="V385" i="57"/>
  <c r="U387" i="57" l="1"/>
  <c r="V386" i="57"/>
  <c r="U388" i="57" l="1"/>
  <c r="V387" i="57"/>
  <c r="U389" i="57" l="1"/>
  <c r="V388" i="57"/>
  <c r="U390" i="57" l="1"/>
  <c r="V389" i="57"/>
  <c r="U391" i="57" l="1"/>
  <c r="V390" i="57"/>
  <c r="U392" i="57" l="1"/>
  <c r="V391" i="57"/>
  <c r="U393" i="57" l="1"/>
  <c r="V392" i="57"/>
  <c r="U394" i="57" l="1"/>
  <c r="V393" i="57"/>
  <c r="U395" i="57" l="1"/>
  <c r="V394" i="57"/>
  <c r="U396" i="57" l="1"/>
  <c r="V395" i="57"/>
  <c r="U397" i="57" l="1"/>
  <c r="V396" i="57"/>
  <c r="U398" i="57" l="1"/>
  <c r="V397" i="57"/>
  <c r="U399" i="57" l="1"/>
  <c r="V398" i="57"/>
  <c r="U400" i="57" l="1"/>
  <c r="V399" i="57"/>
  <c r="U401" i="57" l="1"/>
  <c r="V400" i="57"/>
  <c r="U402" i="57" l="1"/>
  <c r="V401" i="57"/>
  <c r="U403" i="57" l="1"/>
  <c r="V402" i="57"/>
  <c r="U404" i="57" l="1"/>
  <c r="V403" i="57"/>
  <c r="U405" i="57" l="1"/>
  <c r="V404" i="57"/>
  <c r="V405" i="57" l="1"/>
  <c r="U406" i="57"/>
  <c r="U407" i="57" l="1"/>
  <c r="V406" i="57"/>
  <c r="U408" i="57" l="1"/>
  <c r="V407" i="57"/>
  <c r="U409" i="57" l="1"/>
  <c r="V408" i="57"/>
  <c r="U410" i="57" l="1"/>
  <c r="V409" i="57"/>
  <c r="U411" i="57" l="1"/>
  <c r="V410" i="57"/>
  <c r="U412" i="57" l="1"/>
  <c r="V411" i="57"/>
  <c r="U413" i="57" l="1"/>
  <c r="V412" i="57"/>
  <c r="U414" i="57" l="1"/>
  <c r="V413" i="57"/>
  <c r="U415" i="57" l="1"/>
  <c r="V414" i="57"/>
  <c r="U416" i="57" l="1"/>
  <c r="V415" i="57"/>
  <c r="U417" i="57" l="1"/>
  <c r="V416" i="57"/>
  <c r="U418" i="57" l="1"/>
  <c r="V417" i="57"/>
  <c r="U419" i="57" l="1"/>
  <c r="V418" i="57"/>
  <c r="U420" i="57" l="1"/>
  <c r="V419" i="57"/>
  <c r="U421" i="57" l="1"/>
  <c r="V420" i="57"/>
  <c r="U422" i="57" l="1"/>
  <c r="V421" i="57"/>
  <c r="U423" i="57" l="1"/>
  <c r="V422" i="57"/>
  <c r="U424" i="57" l="1"/>
  <c r="V423" i="57"/>
  <c r="U425" i="57" l="1"/>
  <c r="V424" i="57"/>
  <c r="U426" i="57" l="1"/>
  <c r="V425" i="57"/>
  <c r="U427" i="57" l="1"/>
  <c r="V426" i="57"/>
  <c r="U428" i="57" l="1"/>
  <c r="V427" i="57"/>
  <c r="U429" i="57" l="1"/>
  <c r="V428" i="57"/>
  <c r="U430" i="57" l="1"/>
  <c r="V429" i="57"/>
  <c r="U431" i="57" l="1"/>
  <c r="V430" i="57"/>
  <c r="U432" i="57" l="1"/>
  <c r="V431" i="57"/>
  <c r="U433" i="57" l="1"/>
  <c r="V432" i="57"/>
  <c r="U434" i="57" l="1"/>
  <c r="V433" i="57"/>
  <c r="U435" i="57" l="1"/>
  <c r="V434" i="57"/>
  <c r="U436" i="57" l="1"/>
  <c r="V435" i="57"/>
  <c r="U437" i="57" l="1"/>
  <c r="V436" i="57"/>
  <c r="U438" i="57" l="1"/>
  <c r="V437" i="57"/>
  <c r="U439" i="57" l="1"/>
  <c r="V438" i="57"/>
  <c r="U440" i="57" l="1"/>
  <c r="V439" i="57"/>
  <c r="U441" i="57" l="1"/>
  <c r="V440" i="57"/>
  <c r="U442" i="57" l="1"/>
  <c r="V441" i="57"/>
  <c r="U443" i="57" l="1"/>
  <c r="V442" i="57"/>
  <c r="U444" i="57" l="1"/>
  <c r="V443" i="57"/>
  <c r="U445" i="57" l="1"/>
  <c r="V444" i="57"/>
  <c r="U446" i="57" l="1"/>
  <c r="V445" i="57"/>
  <c r="U447" i="57" l="1"/>
  <c r="V446" i="57"/>
  <c r="U448" i="57" l="1"/>
  <c r="V447" i="57"/>
  <c r="U449" i="57" l="1"/>
  <c r="V448" i="57"/>
  <c r="U450" i="57" l="1"/>
  <c r="V449" i="57"/>
  <c r="U451" i="57" l="1"/>
  <c r="V450" i="57"/>
  <c r="U452" i="57" l="1"/>
  <c r="V451" i="57"/>
  <c r="U453" i="57" l="1"/>
  <c r="V452" i="57"/>
  <c r="U454" i="57" l="1"/>
  <c r="V453" i="57"/>
  <c r="U455" i="57" l="1"/>
  <c r="V454" i="57"/>
  <c r="U456" i="57" l="1"/>
  <c r="V455" i="57"/>
  <c r="U457" i="57" l="1"/>
  <c r="V456" i="57"/>
  <c r="U458" i="57" l="1"/>
  <c r="V457" i="57"/>
  <c r="U459" i="57" l="1"/>
  <c r="V458" i="57"/>
  <c r="U460" i="57" l="1"/>
  <c r="V459" i="57"/>
  <c r="U461" i="57" l="1"/>
  <c r="V460" i="57"/>
  <c r="U462" i="57" l="1"/>
  <c r="V461" i="57"/>
  <c r="U463" i="57" l="1"/>
  <c r="V462" i="57"/>
  <c r="U464" i="57" l="1"/>
  <c r="V463" i="57"/>
  <c r="U465" i="57" l="1"/>
  <c r="V464" i="57"/>
  <c r="U466" i="57" l="1"/>
  <c r="V465" i="57"/>
  <c r="U467" i="57" l="1"/>
  <c r="V466" i="57"/>
  <c r="U468" i="57" l="1"/>
  <c r="V467" i="57"/>
  <c r="U469" i="57" l="1"/>
  <c r="V468" i="57"/>
  <c r="U470" i="57" l="1"/>
  <c r="V469" i="57"/>
  <c r="U471" i="57" l="1"/>
  <c r="V470" i="57"/>
  <c r="V471" i="57" l="1"/>
  <c r="U472" i="57"/>
  <c r="U473" i="57" l="1"/>
  <c r="V472" i="57"/>
  <c r="V473" i="57" l="1"/>
  <c r="U474" i="57"/>
  <c r="U475" i="57" l="1"/>
  <c r="V474" i="57"/>
  <c r="U476" i="57" l="1"/>
  <c r="V475" i="57"/>
  <c r="U477" i="57" l="1"/>
  <c r="V476" i="57"/>
  <c r="U478" i="57" l="1"/>
  <c r="V477" i="57"/>
  <c r="U479" i="57" l="1"/>
  <c r="V478" i="57"/>
  <c r="V479" i="57" l="1"/>
  <c r="U480" i="57"/>
  <c r="U481" i="57" l="1"/>
  <c r="V480" i="57"/>
  <c r="U482" i="57" l="1"/>
  <c r="V481" i="57"/>
  <c r="U483" i="57" l="1"/>
  <c r="V482" i="57"/>
  <c r="U484" i="57" l="1"/>
  <c r="V483" i="57"/>
  <c r="U516" i="57" l="1"/>
  <c r="V484" i="57"/>
  <c r="U517" i="57" l="1"/>
  <c r="V516" i="57"/>
  <c r="U518" i="57" l="1"/>
  <c r="V517" i="57"/>
  <c r="V518" i="57" l="1"/>
  <c r="U519" i="57"/>
  <c r="U520" i="57" l="1"/>
  <c r="V519" i="57"/>
  <c r="U521" i="57" l="1"/>
  <c r="V520" i="57"/>
  <c r="U522" i="57" l="1"/>
  <c r="V521" i="57"/>
  <c r="U523" i="57" l="1"/>
  <c r="V522" i="57"/>
  <c r="U524" i="57" l="1"/>
  <c r="V523" i="57"/>
  <c r="U525" i="57" l="1"/>
  <c r="V524" i="57"/>
  <c r="U526" i="57" l="1"/>
  <c r="V525" i="57"/>
  <c r="V526" i="57" l="1"/>
  <c r="U527" i="57"/>
  <c r="U528" i="57" l="1"/>
  <c r="V527" i="57"/>
  <c r="U529" i="57" l="1"/>
  <c r="V528" i="57"/>
  <c r="U530" i="57" l="1"/>
  <c r="V529" i="57"/>
  <c r="U531" i="57" l="1"/>
  <c r="V530" i="57"/>
  <c r="U532" i="57" l="1"/>
  <c r="V531" i="57"/>
  <c r="U535" i="57" l="1"/>
  <c r="V532" i="57"/>
  <c r="U536" i="57" l="1"/>
  <c r="V535" i="57"/>
  <c r="V536" i="57" l="1"/>
  <c r="U537" i="57"/>
  <c r="U538" i="57" l="1"/>
  <c r="U539" i="57" s="1"/>
  <c r="V537" i="57"/>
  <c r="V538" i="57" l="1"/>
  <c r="U540" i="57" l="1"/>
  <c r="V540" i="57" s="1"/>
  <c r="V539" i="57"/>
  <c r="F39" i="28" l="1"/>
  <c r="F41" i="28" s="1"/>
  <c r="B3" i="27"/>
  <c r="B6" i="27" s="1"/>
  <c r="K13" i="27"/>
  <c r="K14" i="27"/>
  <c r="B23" i="27"/>
  <c r="B26" i="27"/>
  <c r="B78" i="27"/>
  <c r="B79" i="27"/>
  <c r="B82" i="27"/>
  <c r="B86" i="27"/>
  <c r="B95" i="27"/>
  <c r="B96" i="27" s="1"/>
  <c r="B97" i="27" s="1"/>
  <c r="B129" i="27"/>
  <c r="B146" i="27"/>
  <c r="C146" i="27"/>
  <c r="C156" i="27" s="1"/>
  <c r="F157" i="27" s="1"/>
  <c r="B149" i="27"/>
  <c r="C152" i="27"/>
  <c r="C153" i="27"/>
  <c r="C154" i="27"/>
  <c r="B172" i="27"/>
  <c r="E182" i="27"/>
  <c r="B183" i="27"/>
  <c r="B184" i="27"/>
  <c r="B185" i="27"/>
  <c r="B187" i="27"/>
  <c r="B194" i="27"/>
  <c r="B198" i="27"/>
  <c r="B201" i="27"/>
  <c r="D201" i="27" s="1"/>
  <c r="B215" i="27"/>
  <c r="D215" i="27" s="1"/>
  <c r="B230" i="27"/>
  <c r="D230" i="27" s="1"/>
  <c r="B259" i="27"/>
  <c r="B262" i="27" s="1"/>
  <c r="B272" i="27"/>
  <c r="B342" i="27"/>
  <c r="B343" i="27"/>
  <c r="K18" i="27" l="1"/>
  <c r="L18" i="27" s="1"/>
  <c r="D26" i="27"/>
  <c r="B88" i="27"/>
  <c r="C84" i="27" s="1"/>
  <c r="F84" i="27" s="1"/>
  <c r="C272" i="27"/>
  <c r="B345" i="27"/>
  <c r="B80" i="27"/>
  <c r="B81" i="27" s="1"/>
  <c r="C3" i="27"/>
  <c r="B147" i="27"/>
  <c r="B156" i="27" s="1"/>
  <c r="B130" i="27"/>
  <c r="B33" i="27"/>
  <c r="B135" i="27"/>
  <c r="B195" i="27"/>
  <c r="D249" i="27"/>
  <c r="D23" i="27"/>
  <c r="B24" i="27"/>
  <c r="B98" i="27"/>
  <c r="B163" i="27"/>
  <c r="F156" i="27" l="1"/>
  <c r="B324" i="27"/>
  <c r="C88" i="27"/>
  <c r="C83" i="27"/>
  <c r="F83" i="27" s="1"/>
  <c r="B99" i="27"/>
  <c r="F99" i="27" s="1"/>
  <c r="F81" i="27"/>
  <c r="B27" i="27"/>
  <c r="B279" i="27"/>
  <c r="B278" i="27"/>
  <c r="B276" i="27"/>
  <c r="B258" i="27"/>
  <c r="B260" i="27" s="1"/>
  <c r="F260" i="27" s="1"/>
  <c r="B84" i="27"/>
  <c r="B277" i="27"/>
  <c r="E112" i="27"/>
  <c r="D119" i="27" s="1"/>
  <c r="B25" i="27"/>
  <c r="E33" i="27"/>
  <c r="B327" i="27"/>
  <c r="B328" i="27" s="1"/>
  <c r="B329" i="27" s="1"/>
  <c r="B34" i="27"/>
  <c r="B35" i="27" s="1"/>
  <c r="B36" i="27" s="1"/>
  <c r="B140" i="27" l="1"/>
  <c r="B141" i="27"/>
  <c r="B214" i="27" s="1"/>
  <c r="D214" i="27" s="1"/>
  <c r="B142" i="27"/>
  <c r="B229" i="27" s="1"/>
  <c r="D229" i="27" s="1"/>
  <c r="B29" i="27"/>
  <c r="F29" i="27" s="1"/>
  <c r="E41" i="27"/>
  <c r="E42" i="27" s="1"/>
  <c r="B37" i="27"/>
  <c r="E37" i="27" s="1"/>
  <c r="F37" i="27" s="1"/>
  <c r="E36" i="27"/>
  <c r="B300" i="27"/>
  <c r="B303" i="27" s="1"/>
  <c r="B305" i="27" s="1"/>
  <c r="D120" i="27"/>
  <c r="D121" i="27"/>
  <c r="D124" i="27"/>
  <c r="D116" i="27"/>
  <c r="D122" i="27"/>
  <c r="D125" i="27"/>
  <c r="D117" i="27"/>
  <c r="D126" i="27"/>
  <c r="D115" i="27"/>
  <c r="B200" i="27"/>
  <c r="D200" i="27" s="1"/>
  <c r="D118" i="27"/>
  <c r="D123" i="27"/>
  <c r="E128" i="27"/>
  <c r="B132" i="27" s="1"/>
  <c r="F33" i="27"/>
  <c r="C33" i="27"/>
  <c r="B202" i="27" s="1"/>
  <c r="B332" i="27"/>
  <c r="B337" i="27" s="1"/>
  <c r="C36" i="27" l="1"/>
  <c r="C37" i="27"/>
  <c r="F36" i="27"/>
  <c r="A301" i="27"/>
  <c r="B312" i="27"/>
  <c r="B313" i="27" s="1"/>
  <c r="B188" i="27"/>
  <c r="D185" i="27"/>
  <c r="D128" i="27"/>
  <c r="D202" i="27"/>
  <c r="B203" i="27"/>
  <c r="D203" i="27" s="1"/>
  <c r="C70" i="27" l="1"/>
  <c r="C71" i="27"/>
  <c r="F185" i="27"/>
  <c r="B164" i="27"/>
  <c r="B165" i="27" s="1"/>
  <c r="B166" i="27" s="1"/>
  <c r="B189" i="27" s="1"/>
  <c r="D184" i="27"/>
  <c r="D183" i="27"/>
  <c r="F165" i="27" l="1"/>
  <c r="B70" i="27"/>
  <c r="D70" i="27" s="1"/>
  <c r="B173" i="27"/>
  <c r="B175" i="27" s="1"/>
  <c r="B190" i="27"/>
  <c r="F190" i="27" l="1"/>
  <c r="B191" i="27"/>
  <c r="F175" i="27"/>
  <c r="B176" i="27"/>
  <c r="E34" i="27" l="1"/>
  <c r="E35" i="27"/>
  <c r="B71" i="27"/>
  <c r="D71" i="27" s="1"/>
  <c r="B12" i="27" s="1"/>
  <c r="G35" i="27" l="1"/>
  <c r="F35" i="27" s="1"/>
  <c r="C35" i="27"/>
  <c r="F34" i="27"/>
  <c r="C34" i="27"/>
  <c r="B13" i="27"/>
  <c r="B17" i="27" l="1"/>
  <c r="B243" i="27" s="1"/>
  <c r="B333" i="27"/>
  <c r="B338" i="27" s="1"/>
  <c r="B231" i="27"/>
  <c r="B216" i="27"/>
  <c r="B334" i="27"/>
  <c r="B339" i="27" s="1"/>
  <c r="B75" i="27" l="1"/>
  <c r="B249" i="27"/>
  <c r="B18" i="27"/>
  <c r="B205" i="27" s="1"/>
  <c r="B250" i="27"/>
  <c r="D216" i="27"/>
  <c r="B217" i="27"/>
  <c r="D217" i="27" s="1"/>
  <c r="D231" i="27"/>
  <c r="B232" i="27"/>
  <c r="D232" i="27" s="1"/>
  <c r="B234" i="27" l="1"/>
  <c r="B16" i="27"/>
  <c r="C18" i="27"/>
  <c r="B219" i="27"/>
  <c r="B206" i="27"/>
  <c r="B235" i="27" l="1"/>
  <c r="B236" i="27" s="1"/>
  <c r="B239" i="27" s="1"/>
  <c r="B251" i="27"/>
  <c r="B253" i="27" s="1"/>
  <c r="B220" i="27"/>
  <c r="B221" i="27" s="1"/>
  <c r="B223" i="27" s="1"/>
  <c r="B207" i="27"/>
  <c r="B209" i="27" s="1"/>
  <c r="B252" i="27" l="1"/>
  <c r="B245" i="27"/>
  <c r="C221" i="27" s="1"/>
  <c r="C207" i="27" l="1"/>
  <c r="B246" i="27"/>
  <c r="B264" i="27" s="1"/>
  <c r="B270" i="27" s="1"/>
  <c r="B280" i="27" s="1"/>
  <c r="B281" i="27" s="1"/>
  <c r="C236" i="27" l="1"/>
  <c r="B306" i="27" l="1"/>
  <c r="B307" i="27" s="1"/>
  <c r="B314" i="27" l="1"/>
  <c r="C313" i="27" s="1"/>
  <c r="B301" i="27"/>
  <c r="B302" i="27" l="1"/>
  <c r="C314" i="27"/>
</calcChain>
</file>

<file path=xl/sharedStrings.xml><?xml version="1.0" encoding="utf-8"?>
<sst xmlns="http://schemas.openxmlformats.org/spreadsheetml/2006/main" count="5030" uniqueCount="2008">
  <si>
    <t>28 - SEPELIO INDIVIDUAL</t>
  </si>
  <si>
    <t>Premio</t>
  </si>
  <si>
    <t>AMF</t>
  </si>
  <si>
    <t>Muerte</t>
  </si>
  <si>
    <t>TUCUMAN</t>
  </si>
  <si>
    <t>TIERRA DEL FUEGO</t>
  </si>
  <si>
    <t>SANTA FE</t>
  </si>
  <si>
    <t>SANTA CRUZ</t>
  </si>
  <si>
    <t>SAN LUIS</t>
  </si>
  <si>
    <t>SAN JUAN</t>
  </si>
  <si>
    <t>SALTA</t>
  </si>
  <si>
    <t>SANTIAGO DEL ESTERO</t>
  </si>
  <si>
    <t>RIO NEGRO</t>
  </si>
  <si>
    <t>NEUQUEN</t>
  </si>
  <si>
    <t>MISIONES</t>
  </si>
  <si>
    <t>MENDOZA</t>
  </si>
  <si>
    <t>LA RIOJA</t>
  </si>
  <si>
    <t>LA PAMPA</t>
  </si>
  <si>
    <t>JUJUY</t>
  </si>
  <si>
    <t>FORMOSA</t>
  </si>
  <si>
    <t>ENTRE RIOS</t>
  </si>
  <si>
    <t>CORRIENTES</t>
  </si>
  <si>
    <t>CORDOBA</t>
  </si>
  <si>
    <t>CHUBUT</t>
  </si>
  <si>
    <t>CHACO</t>
  </si>
  <si>
    <t>CATAMARCA</t>
  </si>
  <si>
    <t>BUENOS AIRES</t>
  </si>
  <si>
    <t>PRIVADO</t>
  </si>
  <si>
    <t>categoria</t>
  </si>
  <si>
    <t>PLAN C Colonias de Vacaciones</t>
  </si>
  <si>
    <t>informar</t>
  </si>
  <si>
    <t>***</t>
  </si>
  <si>
    <t>00008</t>
  </si>
  <si>
    <t>00007</t>
  </si>
  <si>
    <t>00006</t>
  </si>
  <si>
    <t>000050000</t>
  </si>
  <si>
    <t>000040000</t>
  </si>
  <si>
    <t>000010000</t>
  </si>
  <si>
    <t>000510000</t>
  </si>
  <si>
    <t>000410000</t>
  </si>
  <si>
    <t>000110000</t>
  </si>
  <si>
    <t>000051000</t>
  </si>
  <si>
    <t>000041000</t>
  </si>
  <si>
    <t>000011000</t>
  </si>
  <si>
    <t>010505000</t>
  </si>
  <si>
    <t>010504000</t>
  </si>
  <si>
    <t>010503000</t>
  </si>
  <si>
    <t>010502000</t>
  </si>
  <si>
    <t>010501000</t>
  </si>
  <si>
    <t>010405000</t>
  </si>
  <si>
    <t>010404000</t>
  </si>
  <si>
    <t>010403000</t>
  </si>
  <si>
    <t>010402000</t>
  </si>
  <si>
    <t>010401000</t>
  </si>
  <si>
    <t>010105000</t>
  </si>
  <si>
    <t>010104000</t>
  </si>
  <si>
    <t>010103000</t>
  </si>
  <si>
    <t>010102000</t>
  </si>
  <si>
    <t>010101000</t>
  </si>
  <si>
    <t>Texto</t>
  </si>
  <si>
    <t>Codigo de Riesgo</t>
  </si>
  <si>
    <t>no usar</t>
  </si>
  <si>
    <t>PLAN Nivel Terciario incapacidad</t>
  </si>
  <si>
    <t>PLAN Nivel Terciario muerte</t>
  </si>
  <si>
    <t>PLAN Curso de Capacitación  incapacidad</t>
  </si>
  <si>
    <t>PLAN CdeC muerte</t>
  </si>
  <si>
    <t>Plan E incapacidad</t>
  </si>
  <si>
    <t>PLAN E Deportistas  muerte</t>
  </si>
  <si>
    <t>Plan D incapacidad</t>
  </si>
  <si>
    <t>PLAN D muerte</t>
  </si>
  <si>
    <t>Plan C (M e I) incapacidad</t>
  </si>
  <si>
    <t>Plan B Especial  (M e I) incapacidad</t>
  </si>
  <si>
    <t>PLAN B Especial muerte</t>
  </si>
  <si>
    <t>Plan B (M e I) incapacidad</t>
  </si>
  <si>
    <t>PLAN B muerte</t>
  </si>
  <si>
    <t>Plan A incapacidad</t>
  </si>
  <si>
    <t>PLAN A muerte</t>
  </si>
  <si>
    <t>PLAN Academias y/o Instituciones (AMF) Máximo</t>
  </si>
  <si>
    <t>PLAN Academias y/o Instituciones (M e I) Máximo</t>
  </si>
  <si>
    <t>PLAN Academias y/o Instituciones</t>
  </si>
  <si>
    <t>PLAN Curso de Capacitación (AMF) Máximo</t>
  </si>
  <si>
    <t>PLAN Curso de Capacitación (M e I) Máximo</t>
  </si>
  <si>
    <t>PLAN CdeC</t>
  </si>
  <si>
    <t>Plan E AMF) Máximo</t>
  </si>
  <si>
    <t>Plan E (M e I) Máximo</t>
  </si>
  <si>
    <t>PLAN E Deportistas No Federados</t>
  </si>
  <si>
    <t>Plan D (AMF) Máximo</t>
  </si>
  <si>
    <t>Plan D (M e I) Máximo</t>
  </si>
  <si>
    <t>PLAN D Pasantias o Similares</t>
  </si>
  <si>
    <t>Plan C (AMF) Máximo</t>
  </si>
  <si>
    <t>Plan C (M e I) Máximo</t>
  </si>
  <si>
    <t>PLAN B Viajes por Eventos  - AMF -  Máxmimo</t>
  </si>
  <si>
    <t>Plan B Viajes por Evento  (M e I) Máximo</t>
  </si>
  <si>
    <t>PLAN B (AMF) Máximo</t>
  </si>
  <si>
    <t>Plan B (M e I) Máximo</t>
  </si>
  <si>
    <t>PLAN B</t>
  </si>
  <si>
    <t>PLAN A (AMF ) Máximo</t>
  </si>
  <si>
    <t>Plan A (M e I) Máximo</t>
  </si>
  <si>
    <t>PLAN A</t>
  </si>
  <si>
    <t>PLAN B - Jornada Laboral</t>
  </si>
  <si>
    <t>Coeficiente</t>
  </si>
  <si>
    <t>Incapacidad</t>
  </si>
  <si>
    <t>NO SE CUBRE</t>
  </si>
  <si>
    <t>Asistencia Médico-Farmacéutica y Sanatorial ( la suma asegurada para este adicional no puede exceder el 10% de la establecida para la cobertura de muerte e incapacidad, instituyéndose una franquicia del 10% de suma asegurada, cuando ésta última sea hasta $2.000, una franquicia fija de $200 desde $2.001 a $7.000 y de $400 desde $7.001 hasta $15.000 salvo excepción otorgada según criterio comercial).</t>
  </si>
  <si>
    <t>Incapacidad Total y/o Parcial Permanente por accidentes hasta la Suma Asegurada por Persona</t>
  </si>
  <si>
    <t>Muerte por Accidentes hasta la Suma Asegurada por Persona</t>
  </si>
  <si>
    <t>Colonias de Vacaciones, Escuelas Deportivas y/o Similares, destinados a cubrir los daños sufridos por los asegurados en su persona, con motivo de un accidente, ocurrido durante su permanencia en el predio indicado por el tomador de la póliza, en horarios preestablecidos en actividades organizadas y controladas por personal capacitado.</t>
  </si>
  <si>
    <t>No esta vigente</t>
  </si>
  <si>
    <t>PLAN CURSOS DE CAPACITACIÓN</t>
  </si>
  <si>
    <t>Asistencia Médico-Farmacéutica y Sanatorial ( la suma asegurada para este adicional no puede exceder el 10% de la establecida para la cobertura de muerte e incapacidad, instituyéndose una franquicia del 10% de suma asegurada, cuando ésta última sea hasta $2.000, una franquicia fija de $200 desde $2.001 a $7.000, de $400 desde $7.001 hasta $15.000, de $750 desde $15.001 a 30.000, de $1000 desde 30.001 a 40.000 Y de $1500 desde $40.001 a $50.000, salvo excepción otorgada según criterio comercial).</t>
  </si>
  <si>
    <t>Incapacidad Total y/o Parcial Permanente por accidentes para trabajar  hasta la Suma Asegurada por Persona</t>
  </si>
  <si>
    <t>Beneficiarios de los cursos de capacitación  por accidentes ocurridos durante el desarrollo de los cursos de capacitación organizados</t>
  </si>
  <si>
    <t>PLAN Curso de Capacitación</t>
  </si>
  <si>
    <r>
      <rPr>
        <b/>
        <u/>
        <sz val="8"/>
        <color indexed="8"/>
        <rFont val="Arial"/>
        <family val="2"/>
      </rPr>
      <t>Plan “E”:</t>
    </r>
    <r>
      <rPr>
        <sz val="8"/>
        <color indexed="8"/>
        <rFont val="Arial"/>
        <family val="2"/>
      </rPr>
      <t xml:space="preserve">  Seguro Deportivo</t>
    </r>
  </si>
  <si>
    <t>Cubre: Entrenamientos en lugares, días y horarios establecidos</t>
  </si>
  <si>
    <r>
      <rPr>
        <b/>
        <u/>
        <sz val="8"/>
        <color indexed="8"/>
        <rFont val="Arial"/>
        <family val="2"/>
      </rPr>
      <t xml:space="preserve">Plan “D”: </t>
    </r>
    <r>
      <rPr>
        <sz val="8"/>
        <color indexed="8"/>
        <rFont val="Arial"/>
        <family val="2"/>
      </rPr>
      <t>Pasantías o Similares (rentadas y no rentadas)</t>
    </r>
  </si>
  <si>
    <t>Pasantias o Similares en el lugar de desarrollo de la actividad</t>
  </si>
  <si>
    <t>Incapacidad Total y/o Parcial Permanente por accidentes (Total y/o Parcial) hasta la Suma Asegurada por Persona</t>
  </si>
  <si>
    <t xml:space="preserve">Esta modalidad de cobertura puede contratarse para cubrir las actividades que realicen las personas, durante el evento para el cual haya requerido efectuar dicha cobertura, amparándolos mientras se encuentren cumpliendo las tareas declaradas en póliza y en el lugar de desarrollo de las mismas. </t>
  </si>
  <si>
    <r>
      <rPr>
        <b/>
        <u/>
        <sz val="8"/>
        <color indexed="8"/>
        <rFont val="Arial"/>
        <family val="2"/>
      </rPr>
      <t xml:space="preserve">Plan “B”: </t>
    </r>
    <r>
      <rPr>
        <sz val="8"/>
        <color indexed="8"/>
        <rFont val="Arial"/>
        <family val="2"/>
      </rPr>
      <t>Durante el horario laboral profesional únicamente</t>
    </r>
  </si>
  <si>
    <t>Cubre: Uso de Motocicletas o similares de uso particular</t>
  </si>
  <si>
    <t>Incapacidad Total y/o Parcial Permanente por accidentes para trabajar (Total y/o Parcial) hasta la Suma Asegurada por Persona</t>
  </si>
  <si>
    <t xml:space="preserve">Esta modalidad de cobertura puede contratarse para trabajadores a los que no les alcanza la normativa de la Ley de Riesgo de Trabajo, amparándolos mientras se encuentren cumpliendo las tareas declaradas en póliza y en el lugar de desarrollo de las mismas. </t>
  </si>
  <si>
    <r>
      <rPr>
        <b/>
        <u/>
        <sz val="8"/>
        <color indexed="8"/>
        <rFont val="Arial"/>
        <family val="2"/>
      </rPr>
      <t>Plan “A”:</t>
    </r>
    <r>
      <rPr>
        <b/>
        <sz val="8"/>
        <color indexed="8"/>
        <rFont val="Arial"/>
        <family val="2"/>
      </rPr>
      <t xml:space="preserve"> </t>
    </r>
    <r>
      <rPr>
        <sz val="8"/>
        <color indexed="8"/>
        <rFont val="Arial"/>
        <family val="2"/>
      </rPr>
      <t>ampara las 24 horas.</t>
    </r>
  </si>
  <si>
    <t>Cubre: Práctica deportiva - no peligrosa o riesgosa</t>
  </si>
  <si>
    <t>Esta cobertura abarca las 24 horas del día y se puede extender a las actividades deportivas y de recreación -no riesgosa o peligrosa-  que no tengan carácter  profesional. La cobertura se extiende al tránsito y/o permanencia del Asegurado en el Extranjero, salvo en países que no tengan relaciones diplomáticas con la República Argentina.</t>
  </si>
  <si>
    <t>PLAN A - 24 horas</t>
  </si>
  <si>
    <t>plan</t>
  </si>
  <si>
    <t>Uso de Motocicletas o similares de uso particular</t>
  </si>
  <si>
    <t>PRÁCTICAS DEPORTIVAS</t>
  </si>
  <si>
    <t>ASISTENCIA MÉDICO FARMACEÚTICA</t>
  </si>
  <si>
    <t>INCAPACIDAD TOTAL Y/O PARCIAL</t>
  </si>
  <si>
    <t>MUERTE</t>
  </si>
  <si>
    <t xml:space="preserve">DENOMINACIÓN PLAN </t>
  </si>
  <si>
    <t>nro de columna</t>
  </si>
  <si>
    <t>Detalle del Plan</t>
  </si>
  <si>
    <t>orden</t>
  </si>
  <si>
    <t>modificado el 11/05/2012</t>
  </si>
  <si>
    <t>Cartel para anexo</t>
  </si>
  <si>
    <t>es individual o colectiva?</t>
  </si>
  <si>
    <t>es Oficial o Privada?</t>
  </si>
  <si>
    <t>Anexo</t>
  </si>
  <si>
    <t>hay cartel si hay tasa</t>
  </si>
  <si>
    <t>c. de r. Incapacidad</t>
  </si>
  <si>
    <t>c. de r. AMF</t>
  </si>
  <si>
    <t>siempre sale</t>
  </si>
  <si>
    <t>c. de r. muerte</t>
  </si>
  <si>
    <t>carteles de texto</t>
  </si>
  <si>
    <t>carteles de códigos de riesgo</t>
  </si>
  <si>
    <t>columna</t>
  </si>
  <si>
    <t>Incapacidad (amf + 1)</t>
  </si>
  <si>
    <t>AMF (muerte + 1)</t>
  </si>
  <si>
    <t>columna del plan (ya está seleccionado)</t>
  </si>
  <si>
    <t>modificado el 20/11/2014</t>
  </si>
  <si>
    <t>fila</t>
  </si>
  <si>
    <t>fila de la categoria (es la categoría misma)</t>
  </si>
  <si>
    <t>lo mostramos</t>
  </si>
  <si>
    <t>si tiene tasa</t>
  </si>
  <si>
    <t>buscamos el código de riesgo</t>
  </si>
  <si>
    <t>primero</t>
  </si>
  <si>
    <t>se usa la hoja AP-Codigo de Riesgo que es igual en formato a la hoja Ap-Tasas, entonces las filas y columnas son las mismas</t>
  </si>
  <si>
    <t>desde 16/08/2010</t>
  </si>
  <si>
    <t>determinación de los códigos de riesgo y texto</t>
  </si>
  <si>
    <t>Uso Emisión</t>
  </si>
  <si>
    <t>DIRECTAMENTE NO MOSTAMOS LA OPCION DE CUOTAS POR SER MEJOR A 60 PESOS</t>
  </si>
  <si>
    <t>importe de la cuota</t>
  </si>
  <si>
    <t>mensaje</t>
  </si>
  <si>
    <t>Cantidad de cuotas</t>
  </si>
  <si>
    <t>Opción 2</t>
  </si>
  <si>
    <t>cuotas de</t>
  </si>
  <si>
    <t>premio financiado</t>
  </si>
  <si>
    <t>si cuota es cero, no hay mensaje</t>
  </si>
  <si>
    <t>cuotas que restan</t>
  </si>
  <si>
    <t>saldo</t>
  </si>
  <si>
    <t>si es mas de una cuota, calcula y carteliza…</t>
  </si>
  <si>
    <t>si es una sola cuota, actualiza los carteles y los importes a 1 cuota</t>
  </si>
  <si>
    <t>Opción 1</t>
  </si>
  <si>
    <t>Premio Final y Financiado</t>
  </si>
  <si>
    <t>impuesto calculado</t>
  </si>
  <si>
    <t>provincia digitada</t>
  </si>
  <si>
    <t>Calculo de Impuesto Provincial</t>
  </si>
  <si>
    <t>importe del Recargo Financiero</t>
  </si>
  <si>
    <t>buscar el % de recargo financiero para la cuota</t>
  </si>
  <si>
    <t xml:space="preserve"> pone a cero el coeficiente la (cantidad de cuotas * 30) debe ser menor que la (# de días devigencia)</t>
  </si>
  <si>
    <t># de cuotas digitadas</t>
  </si>
  <si>
    <t># días de vigencia</t>
  </si>
  <si>
    <t>control de # de cuotas y días de vigencia</t>
  </si>
  <si>
    <t>Recargo Financiero</t>
  </si>
  <si>
    <t>título del cartel</t>
  </si>
  <si>
    <t>si la SA total es superior a 5.000.000 muestra el cartel</t>
  </si>
  <si>
    <t>Limite por Evento</t>
  </si>
  <si>
    <t>maximo</t>
  </si>
  <si>
    <t xml:space="preserve">SA. Total </t>
  </si>
  <si>
    <t>cartel Uso Motocicleta</t>
  </si>
  <si>
    <t>cartel uso en PLAN E</t>
  </si>
  <si>
    <t>cartel Práctica Deportiva</t>
  </si>
  <si>
    <t>distribuciónde prima mínima en 3 cotizadas</t>
  </si>
  <si>
    <t>Prima definitiva</t>
  </si>
  <si>
    <t>prima totala cotizada</t>
  </si>
  <si>
    <t>si hay asteríscos, pone 0 en la prima mínima para evitar mostrar un error</t>
  </si>
  <si>
    <t>prima mínima vigente</t>
  </si>
  <si>
    <t>cartel detalle de cobertura AMF</t>
  </si>
  <si>
    <t>prima definitiva: prima anual * coeficiente</t>
  </si>
  <si>
    <t>proporcional a prima mínima</t>
  </si>
  <si>
    <t>prima anual</t>
  </si>
  <si>
    <t>capital total Asegurado (SA * # de personas)</t>
  </si>
  <si>
    <t>multiplicada por el coheficiente</t>
  </si>
  <si>
    <t>En la cotización se muestra este número que es la tasa total</t>
  </si>
  <si>
    <t>tasa definitiva por AMF (anual)</t>
  </si>
  <si>
    <t>se suma</t>
  </si>
  <si>
    <t>tasa por AMF</t>
  </si>
  <si>
    <t>tasa por uso motocicleta</t>
  </si>
  <si>
    <t>tasa por practica deportiva</t>
  </si>
  <si>
    <t>se muestra en Cotización</t>
  </si>
  <si>
    <t>Prima de AMF</t>
  </si>
  <si>
    <t>cartel detalle de cobertura INCAPACIDAD</t>
  </si>
  <si>
    <t>tasa definitiva por INCAPACIDAD (anual)</t>
  </si>
  <si>
    <t>tasa por incapacidad</t>
  </si>
  <si>
    <t>Prima de Incapacidad</t>
  </si>
  <si>
    <t>cartel detalle de cobertura MUERTE</t>
  </si>
  <si>
    <t>tasa definitiva por muerte (anual)</t>
  </si>
  <si>
    <t>tasa por muerte</t>
  </si>
  <si>
    <t>Prima de Muerte</t>
  </si>
  <si>
    <t>Cantidad de Personas</t>
  </si>
  <si>
    <t>digitado por el operador:</t>
  </si>
  <si>
    <t>plan uno)</t>
  </si>
  <si>
    <t>tomar 25% como máximo en AMF, de lo contrario toma 10 para todos</t>
  </si>
  <si>
    <t>si el plan es uno u otro y coincide con el digitado</t>
  </si>
  <si>
    <t>capital asegurado por AMF definitivo</t>
  </si>
  <si>
    <t>por distinto a "" poner a cero el coeficiente</t>
  </si>
  <si>
    <t>10% o 25% máximo de capital por muerte o máximo por plan:</t>
  </si>
  <si>
    <t>que ingreso el operador</t>
  </si>
  <si>
    <t>ingreso real deloperador</t>
  </si>
  <si>
    <t>para AMF -- &gt;</t>
  </si>
  <si>
    <t>plan Viajes por Eventos Particulares</t>
  </si>
  <si>
    <t>para incapacidad --&gt;</t>
  </si>
  <si>
    <t>plan D - pasantías</t>
  </si>
  <si>
    <t>para muerte--&gt;</t>
  </si>
  <si>
    <t>plan C - cursos de capacitación</t>
  </si>
  <si>
    <t>como se llama el plan en AP-planes</t>
  </si>
  <si>
    <t>carteles sugiriendo digitar máximo de plan en estos 3 planes únicamente y cuando sean distintos del máximo</t>
  </si>
  <si>
    <t>en estos 3 planes se toman los valores máximos del plan, sin importar lo que digitó el usuario</t>
  </si>
  <si>
    <t>Capital Asegurado AMF</t>
  </si>
  <si>
    <t>capital asegurado por incapacidad definitivo</t>
  </si>
  <si>
    <t>capital por muerte aceptado (amarillo)</t>
  </si>
  <si>
    <t>Capital Asegurado Incapacidad</t>
  </si>
  <si>
    <t>capital definitivo por muerte</t>
  </si>
  <si>
    <t>máximo según categoria y plan</t>
  </si>
  <si>
    <t>Capital Asegurado Muerte</t>
  </si>
  <si>
    <t>si la respuesta es SI y el plan  el detallado, es verdadero, caso contario "*** no cotiza"</t>
  </si>
  <si>
    <t>el Uso de Motocicletas es para planes:</t>
  </si>
  <si>
    <t>ambos planes</t>
  </si>
  <si>
    <t>la Practica Deportiva es solo para planes:</t>
  </si>
  <si>
    <t>plan digitado:</t>
  </si>
  <si>
    <t>que digitó el operador?</t>
  </si>
  <si>
    <t>Control de Práctica Deportiva y Uso de Motocicletas y el plan que le corresponde</t>
  </si>
  <si>
    <t>Asistencia Médica Farmacéutica</t>
  </si>
  <si>
    <t>Uso de Motocicletas</t>
  </si>
  <si>
    <t>Practica Deportiva ó Incluye Entrenamientos</t>
  </si>
  <si>
    <t>detalle</t>
  </si>
  <si>
    <t>cartel para entrenamientos</t>
  </si>
  <si>
    <t>se muestra mensaje cuando es PLAN E y el los días de vigencia no coinciden con el mes mayor, para que avise a Emisión que ajuste MANUALMENTE la prima en el sistema</t>
  </si>
  <si>
    <t>mensaje comparando plan controlado y resto</t>
  </si>
  <si>
    <t>digitado por el usuario</t>
  </si>
  <si>
    <t>titulo del plan a controlar</t>
  </si>
  <si>
    <t>desde: 24/06/2011</t>
  </si>
  <si>
    <t>multiplicador</t>
  </si>
  <si>
    <t>mayor a 331 tomamos 12</t>
  </si>
  <si>
    <t>desde 181 a210 tomo 7 meses</t>
  </si>
  <si>
    <t>hasta 30 días tomo 1 mes</t>
  </si>
  <si>
    <t>meses para multiplicar</t>
  </si>
  <si>
    <t xml:space="preserve"># de meses </t>
  </si>
  <si>
    <t>tope de vigencia</t>
  </si>
  <si>
    <t># dias de vigencia digitados:</t>
  </si>
  <si>
    <t>Calculo de meses a multiplicar y cartel para Emisión "Ajuste Prima"</t>
  </si>
  <si>
    <t>el calculo de prima es: tasa anual dividido 12 meses por los meses a multiplicar (de vigencia)</t>
  </si>
  <si>
    <t>cambia el cartel de practica deportiva por "Incluye Entrenamientos?"</t>
  </si>
  <si>
    <t>cambia la tasa para Practica Deportiva</t>
  </si>
  <si>
    <t>si elige Plan E</t>
  </si>
  <si>
    <t>Ajuste para PLAN E Deportistas No Federados</t>
  </si>
  <si>
    <t>modifica: vigencia, incluye tasa para Entrenamiento, muestra cartel para Emisión cuando difieren las vigencias (ajustar primas), para todas las actividades que tengan este PLAN E</t>
  </si>
  <si>
    <t>Modificación desde 18/04/2011</t>
  </si>
  <si>
    <t>Este procedimiento es para PLAN E Deportistas No Federados</t>
  </si>
  <si>
    <t>si tiene más de 2 decimales, pone a cero el coeficiente</t>
  </si>
  <si>
    <t>diferencia</t>
  </si>
  <si>
    <t>dejamos el entero</t>
  </si>
  <si>
    <t>multiplicamos por 100</t>
  </si>
  <si>
    <t>ingreso</t>
  </si>
  <si>
    <t>control de decimales de coeficiente</t>
  </si>
  <si>
    <t>Este control se aplica al PLAN DE DEPORTISTAS NO FEDERADOS para que cotice  siempre teniendo en cuenta la fecha de Fin de Vigencia del Plan</t>
  </si>
  <si>
    <t>Periodo Corto</t>
  </si>
  <si>
    <t>Este control se aplica al PLAN DE DEPORTISTAS NO FEDERADOS para que cotice  siempre "a PRORRATA" (23/05/2013 German Lisandro Raul)</t>
  </si>
  <si>
    <t>si el operador digita ese plan, la # de días de vigencia se pone en 365 días y evita la "prorrata", a su vez la prima que resulte se divide por 12, de lo contrario asume los días de vigencia</t>
  </si>
  <si>
    <t>&lt; - - nombre del plan</t>
  </si>
  <si>
    <t>Este control se aplica al Plan de Colonia de Vacaciones, para que el cálculo ignore los días de vigencia</t>
  </si>
  <si>
    <t>coeficiente por días de vigencia</t>
  </si>
  <si>
    <t>Plan C va con prorrata de lo contrario sugerir prorrata en 365 o 366 días y distinto a Prorrata</t>
  </si>
  <si>
    <t>cartel de # días</t>
  </si>
  <si>
    <t>Periodo Corto o Prorrata? Que digito el operador</t>
  </si>
  <si>
    <t>poner a cero el coficiente</t>
  </si>
  <si>
    <t># de dias</t>
  </si>
  <si>
    <t>hasta</t>
  </si>
  <si>
    <t>desde</t>
  </si>
  <si>
    <t>vigencias que digito el operador</t>
  </si>
  <si>
    <t>cartel Denominación del Plan</t>
  </si>
  <si>
    <t>esto se hace para no crear un nuevo plan 23/09/10</t>
  </si>
  <si>
    <t xml:space="preserve">Este seguro ampara a personas que realizan tareas dentro de la actividad laboral en el Plan Jefes y Jefas de Hogar, según listado del personal declarado por la Institución solicitante. </t>
  </si>
  <si>
    <t>detalle para plan jefes y jefas</t>
  </si>
  <si>
    <t>si es VERDADERO pone cartel "requiere autorización"</t>
  </si>
  <si>
    <t>AMF que digito el operador</t>
  </si>
  <si>
    <t>Muerte SA que digito el operador</t>
  </si>
  <si>
    <t>capitales máximos teóricos</t>
  </si>
  <si>
    <t>cartel de autorización</t>
  </si>
  <si>
    <t>con * pone a cero el coeficiente</t>
  </si>
  <si>
    <t>Capital Maximo AMF</t>
  </si>
  <si>
    <t>Capital Maximo Muerte/Incapacidad</t>
  </si>
  <si>
    <t>tasa de AMF</t>
  </si>
  <si>
    <t>tasa de incapacidad</t>
  </si>
  <si>
    <t>tasa de muerte</t>
  </si>
  <si>
    <t>columna del plan tasa</t>
  </si>
  <si>
    <t>tasas a aplicar</t>
  </si>
  <si>
    <t>poner a cero el coeficiente</t>
  </si>
  <si>
    <t>b)control de Actividad y Plan</t>
  </si>
  <si>
    <t>en hoja de Actividades</t>
  </si>
  <si>
    <t>columna del Plan - - - &gt;</t>
  </si>
  <si>
    <t>a)plan que digito el operador:</t>
  </si>
  <si>
    <t>categoría:</t>
  </si>
  <si>
    <t>fila de la Categoria  - - -&gt;</t>
  </si>
  <si>
    <t>actividad que digito el operador:</t>
  </si>
  <si>
    <t>si no hay, pone el COERIFIENTE EN 1 y cotiza</t>
  </si>
  <si>
    <t>si hay, pone el COEFICIENTE A 0 y no cotiza</t>
  </si>
  <si>
    <t>control de "*"</t>
  </si>
  <si>
    <t>por VERDADERO,  pone 1 en el coeficiente y COTIZA, por  FALSO pone 0 y no cotiza</t>
  </si>
  <si>
    <t>coeficiente</t>
  </si>
  <si>
    <t>*</t>
  </si>
  <si>
    <t>control de *** para poner cero el coeficiente</t>
  </si>
  <si>
    <t>Coeficiente multiplicador definitivo:</t>
  </si>
  <si>
    <t>bien</t>
  </si>
  <si>
    <t>rebien</t>
  </si>
  <si>
    <t>Fuera de Pauta, Requiere Autorización</t>
  </si>
  <si>
    <t>mensaje para Coberturas</t>
  </si>
  <si>
    <t>no habilitado - comuniquese con Area Vida</t>
  </si>
  <si>
    <t>mensaje para Cotización Personas</t>
  </si>
  <si>
    <t>Sábado</t>
  </si>
  <si>
    <t>Viernes</t>
  </si>
  <si>
    <t>Jueves</t>
  </si>
  <si>
    <t>Miércoles</t>
  </si>
  <si>
    <t>Martes</t>
  </si>
  <si>
    <t>Lunes</t>
  </si>
  <si>
    <t>Domingo</t>
  </si>
  <si>
    <t>Día de la Semana</t>
  </si>
  <si>
    <t>N° de Serie</t>
  </si>
  <si>
    <t>N° de serie de la fecha</t>
  </si>
  <si>
    <t>mensaje de habilitación</t>
  </si>
  <si>
    <r>
      <t xml:space="preserve">por </t>
    </r>
    <r>
      <rPr>
        <b/>
        <sz val="10"/>
        <color indexed="10"/>
        <rFont val="Arial"/>
        <family val="2"/>
      </rPr>
      <t>FALSO</t>
    </r>
    <r>
      <rPr>
        <sz val="10"/>
        <rFont val="Arial"/>
        <family val="2"/>
      </rPr>
      <t xml:space="preserve"> =&gt; poner el coeficiente a CERO para que todas las primas den CERO</t>
    </r>
  </si>
  <si>
    <t>por VERDADERO =&gt; HABILITADO</t>
  </si>
  <si>
    <t>está habilitado?</t>
  </si>
  <si>
    <t>controla la fecha que tiene el equipo del usuario (desde 13/06/2010)</t>
  </si>
  <si>
    <t>inicio de vigencia de esta versión del cotizador</t>
  </si>
  <si>
    <r>
      <t xml:space="preserve">estará habilitado hasta el día </t>
    </r>
    <r>
      <rPr>
        <b/>
        <sz val="12"/>
        <rFont val="Arial"/>
        <family val="2"/>
      </rPr>
      <t>ANTERIOR</t>
    </r>
    <r>
      <rPr>
        <sz val="12"/>
        <rFont val="Arial"/>
        <family val="2"/>
      </rPr>
      <t>, vea Menu</t>
    </r>
  </si>
  <si>
    <t>habilitado hasta</t>
  </si>
  <si>
    <t>días de habilitación</t>
  </si>
  <si>
    <t>fecha de hoy</t>
  </si>
  <si>
    <t>Habilitación</t>
  </si>
  <si>
    <t>conjunta</t>
  </si>
  <si>
    <t>Recargo</t>
  </si>
  <si>
    <t>Cuota</t>
  </si>
  <si>
    <t>Recargo Financiero para TEA 30</t>
  </si>
  <si>
    <t>cuotas</t>
  </si>
  <si>
    <t>Días</t>
  </si>
  <si>
    <t xml:space="preserve"> </t>
  </si>
  <si>
    <t>Asegurado</t>
  </si>
  <si>
    <t>19 - 1 - VIDA INDIVIDUAL 1 AÑO</t>
  </si>
  <si>
    <t>19 - 2 - VIDA INDIVIDUAL 5 Y 10 AÑOS</t>
  </si>
  <si>
    <t xml:space="preserve">       (Asistencia Médico Farmacéutica por accidente sin franquicia y hasta el límite de suma asegurada)</t>
  </si>
  <si>
    <t xml:space="preserve">       </t>
  </si>
  <si>
    <t>ASISTENCIA MEDICO FARMACEUTICA</t>
  </si>
  <si>
    <t xml:space="preserve">         </t>
  </si>
  <si>
    <t xml:space="preserve">INCAPACIDAD PARCIAL O  TOTAL PERMANENTE POR ACCIDENTE    </t>
  </si>
  <si>
    <t xml:space="preserve">         </t>
  </si>
  <si>
    <t xml:space="preserve">MUERTE POR ACCIDENTE </t>
  </si>
  <si>
    <t>COBERTURA: Accidentes ocurridos durante entrenamientos, prácticas y/o competencias,  según alternativa  I o II abajo detalladas,  de actividades deportivas organizadas por entes oficiales, desarrolladas dentro o fuera de la Provincia,(excluido el exterior del país),  en horarios preestablecidos y en los predios designados en póliza  y la participación en competencias organizadas y fiscalizadas por las instituciones de 1° grado (Clubes), 2° grado (Asociaciones, Ligas), 3° grado ( Federaciones) o los entes rectores a nivel nacional (Ley de Deporte n° 8347) y/o actividades Municipales oficiales (Escuelas Deportivas).-</t>
  </si>
  <si>
    <t>Personas  comprendidas:</t>
  </si>
  <si>
    <t>Práctica profesional de las actividades descriptas.-</t>
  </si>
  <si>
    <t xml:space="preserve">La rotura de anteojos no es accidente deportivo, por lo tanto no es indemnizable. </t>
  </si>
  <si>
    <t>No se reconocerán siniestros ocurrido en los Establecimientos fuera de las prácticas deportivas amparadas o en  horarios no previstos.</t>
  </si>
  <si>
    <t>No se reconocerán gastos por traslado, salvo que exista autorización expresa del INSTITUTO en tal sentido por necesidad debidamente acreditada.</t>
  </si>
  <si>
    <t>Se reconocerá, únicamente, en los tratamientos odontológicos toda atención primaria: consulta y  placas RX, codificadas según nomenclador. Los Accidentes que involucren la pérdida o destrucción de piezas dentales sólo serán cubiertos en su atención primaria, quedando expresamente excluido toda reposición o reparación de las mismas, como también la provisión de prótesis, sin excepción.</t>
  </si>
  <si>
    <t>Todo estudio de alta complejidad (RNM-TAC-Kinesiología-Cirugías-etc.) se debe solicitar previamente autorización al IAPS para su realización.</t>
  </si>
  <si>
    <t>Se reitera la necesidad de presentar toda la documentación pertinente a fin de evitar complicaciones en la auditoría y posterior liquidación de los gastos correspondientes.</t>
  </si>
  <si>
    <t>Los gastos sanatoriales se liquidan de acuerdo al mismo listado de aranceles vigentes a la fecha del accidente. Para arribar a estos se ha consensuado anualmente sus valores con las clínicas y sanatorios que se hallan inscriptas como prestadores y que históricamente han atendido esta cobertura. En este caso, las facturas deben ser enviadas discriminadas por prestación realizada, con el correspondiente código según el Nomenclador Nacional del I.N.O.S..</t>
  </si>
  <si>
    <t>Para el caso de profesionales que no acepten facturar en forma directa al INSTITUTO, se efectuará el reintegro que corresponda contra la entrega de la misma documental.</t>
  </si>
  <si>
    <t>La atención médica se realiza por cuenta del INSTITUTO, sin necesidad que los padres y/o responsables se hagan cargo de la misma siempre y cuando los valores facturados se correspondan con los convenidos para el año en curso con los profesionales que conforman nuestros registros de prestadores con quienes se ha consensuado los mismos. Existen aranceles actualizados anualmente que están a disposición, para su consulta, en el momento que se lo requiera. Toda diferencia en relación a estos correrá por cuenta de quien solicite la prestación. En cada caso el profesional asistente debe remitir: Informe Médico, Certificado de Alta, Radiografías, Análisis, etc.</t>
  </si>
  <si>
    <t>En caso de accidente cubierto por la póliza:</t>
  </si>
  <si>
    <t>FORMA DE TRAMITAR UN SINIESTRO</t>
  </si>
  <si>
    <r>
      <rPr>
        <b/>
        <sz val="10"/>
        <rFont val="Arial"/>
        <family val="2"/>
      </rPr>
      <t>ATENCION:</t>
    </r>
    <r>
      <rPr>
        <sz val="10"/>
        <rFont val="Arial"/>
        <family val="2"/>
      </rPr>
      <t xml:space="preserve"> Imprimir solo las hojas de las planillas que se hayan cargado de manera definitiva. No imprima si no es necesario, piense en el medio ambiente y en caso de impresión piense en su reciclado.</t>
    </r>
  </si>
  <si>
    <t>TELEFONOS</t>
  </si>
  <si>
    <t>Ante cualquier inconveniente, o consultas por favor ponerse en contacto con:</t>
  </si>
  <si>
    <t>El cumplimiento de lo antes solicitado permitirá un mayor control sobre los pedidos de cobertura, sobre quienes se abonan primas, alternativas y edades a la que pertenecen, como así también una rápida localización en caso de siniestro.</t>
  </si>
  <si>
    <t>Respecto del comprobante de pago, este contiene la informacion de cuentas del IAPSER y CBU</t>
  </si>
  <si>
    <t xml:space="preserve">para  ir al comprobante de pago, presionar  </t>
  </si>
  <si>
    <t>CANTIDAD E IMPORTE SEGUN LISTADO</t>
  </si>
  <si>
    <r>
      <t xml:space="preserve">Una vez completada la carga del listado, se visualiza los totales a depositar en el cuadro </t>
    </r>
    <r>
      <rPr>
        <b/>
        <sz val="10"/>
        <color theme="6" tint="-0.499984740745262"/>
        <rFont val="Arial"/>
        <family val="2"/>
      </rPr>
      <t>CANTIDAD E IMPORTE SEGÚN LISTADO</t>
    </r>
    <r>
      <rPr>
        <sz val="10"/>
        <rFont val="Arial"/>
        <family val="2"/>
      </rPr>
      <t>, siguiente boton</t>
    </r>
  </si>
  <si>
    <r>
      <t xml:space="preserve">Una vez seleccionada la cobertura se carga el  listado de asegurados con </t>
    </r>
    <r>
      <rPr>
        <b/>
        <sz val="10"/>
        <rFont val="Arial"/>
        <family val="2"/>
      </rPr>
      <t xml:space="preserve">APELLIDO, NOMBRES -DNI - FECHA DE NACIMIENTO </t>
    </r>
    <r>
      <rPr>
        <sz val="10"/>
        <rFont val="Arial"/>
        <family val="2"/>
      </rPr>
      <t>-</t>
    </r>
    <r>
      <rPr>
        <b/>
        <sz val="10"/>
        <color rgb="FFFF0000"/>
        <rFont val="Arial"/>
        <family val="2"/>
      </rPr>
      <t xml:space="preserve"> IMPORTANTE: SI FALTARA ALGUNO DE LOS TRES DATOS- NO COTIZA - </t>
    </r>
    <r>
      <rPr>
        <b/>
        <sz val="10"/>
        <color rgb="FF00B050"/>
        <rFont val="Arial"/>
        <family val="2"/>
      </rPr>
      <t>ACLARACION: Para imprimir el listado seleccionar en la parte superior derecha Imprime, y solo se imprimira las lineas seleccionadas</t>
    </r>
    <r>
      <rPr>
        <b/>
        <sz val="10"/>
        <color rgb="FF0070C0"/>
        <rFont val="Arial"/>
        <family val="2"/>
      </rPr>
      <t xml:space="preserve">. </t>
    </r>
    <r>
      <rPr>
        <b/>
        <sz val="10"/>
        <rFont val="Arial"/>
        <family val="2"/>
      </rPr>
      <t>Al pie del mismo debe firmarse y sellarse por las autoridades competentes</t>
    </r>
  </si>
  <si>
    <t xml:space="preserve">INSTRUCTIVO PARA LA CARGA DE LISTADO DE ASEGURADOS/COTIZACION </t>
  </si>
  <si>
    <t>Junto al listado de personas, o acercar en original impreso a la agencia, Oficina Comercial o Casa Central del IAPSER.</t>
  </si>
  <si>
    <t xml:space="preserve">Una vez efectuado el deposito o transferencia, adjuntar escaneado y enviar a </t>
  </si>
  <si>
    <t>FRANCES CTA.CTE.$                  074 2589/5                           CBU: 0170074920000000258953</t>
  </si>
  <si>
    <t>NACION CTA.CTE. $                   390 10228/25                       CBU: 0110390620039010228250</t>
  </si>
  <si>
    <t>CREDICOOP CTA.CTE.$             145-3515/8                           CBU: 1910145555014500351582</t>
  </si>
  <si>
    <t>BERSA CTA.CTE. $                      001  90220/5                       CBU: 3860001001000009022055</t>
  </si>
  <si>
    <t>Depósitos o Transferencias a las Cuentas Bancarias del IAPSER</t>
  </si>
  <si>
    <t>Observaciones:</t>
  </si>
  <si>
    <t>Seleccionar Banco / Cta</t>
  </si>
  <si>
    <t>Importe Sin Centavos</t>
  </si>
  <si>
    <t>Fecha</t>
  </si>
  <si>
    <t>Banco</t>
  </si>
  <si>
    <t>N° Deposito</t>
  </si>
  <si>
    <t>Validacion Deposito</t>
  </si>
  <si>
    <r>
      <t>Form.02-Detalle</t>
    </r>
    <r>
      <rPr>
        <u/>
        <sz val="9"/>
        <rFont val="Times New Roman"/>
        <family val="1"/>
      </rPr>
      <t>_</t>
    </r>
    <r>
      <rPr>
        <sz val="9"/>
        <rFont val="Times New Roman"/>
        <family val="1"/>
      </rPr>
      <t>Res.Gral.</t>
    </r>
    <r>
      <rPr>
        <u/>
        <sz val="9"/>
        <rFont val="Times New Roman"/>
        <family val="1"/>
      </rPr>
      <t>_</t>
    </r>
    <r>
      <rPr>
        <sz val="9"/>
        <rFont val="Times New Roman"/>
        <family val="1"/>
      </rPr>
      <t>149/09</t>
    </r>
  </si>
  <si>
    <t xml:space="preserve">Firma y Aclaración: </t>
  </si>
  <si>
    <t xml:space="preserve">Para el IAPSER </t>
  </si>
  <si>
    <t>IMPORTE A DEPOSITAR</t>
  </si>
  <si>
    <t>Deporte</t>
  </si>
  <si>
    <t xml:space="preserve">Para el Cliente/Institucion </t>
  </si>
  <si>
    <t>Periodo de Vigencia</t>
  </si>
  <si>
    <t>Comprobante para efectuar el Pago/Deposito Bancario - No valido como Factura</t>
  </si>
  <si>
    <t>000000308</t>
  </si>
  <si>
    <t>000000307</t>
  </si>
  <si>
    <t>000000306</t>
  </si>
  <si>
    <t>000000305</t>
  </si>
  <si>
    <t>000000304</t>
  </si>
  <si>
    <t>000000301</t>
  </si>
  <si>
    <t>BAJO RIESGO</t>
  </si>
  <si>
    <t>TIRO COMPETITIVO</t>
  </si>
  <si>
    <t>000000278</t>
  </si>
  <si>
    <t>000000277</t>
  </si>
  <si>
    <t>000000276</t>
  </si>
  <si>
    <t>000000275</t>
  </si>
  <si>
    <t>000000274</t>
  </si>
  <si>
    <t>000000271</t>
  </si>
  <si>
    <t>MEDIANO RIESGO</t>
  </si>
  <si>
    <t>000000288</t>
  </si>
  <si>
    <t>000000287</t>
  </si>
  <si>
    <t>000000286</t>
  </si>
  <si>
    <t>000000285</t>
  </si>
  <si>
    <t>000000284</t>
  </si>
  <si>
    <t>000000281</t>
  </si>
  <si>
    <t>TIRO CON ARCO</t>
  </si>
  <si>
    <t>000000138</t>
  </si>
  <si>
    <t>000000137</t>
  </si>
  <si>
    <t>000000136</t>
  </si>
  <si>
    <t>000000135</t>
  </si>
  <si>
    <t>000000134</t>
  </si>
  <si>
    <t>000000131</t>
  </si>
  <si>
    <t>TENIS DE MESA</t>
  </si>
  <si>
    <t>000000158</t>
  </si>
  <si>
    <t>000000157</t>
  </si>
  <si>
    <t>000000156</t>
  </si>
  <si>
    <t>000000155</t>
  </si>
  <si>
    <t>000000154</t>
  </si>
  <si>
    <t>000000151</t>
  </si>
  <si>
    <t xml:space="preserve">SQUASH </t>
  </si>
  <si>
    <t>000000128</t>
  </si>
  <si>
    <t>000000127</t>
  </si>
  <si>
    <t>000000126</t>
  </si>
  <si>
    <t>000000125</t>
  </si>
  <si>
    <t>000000124</t>
  </si>
  <si>
    <t>000000121</t>
  </si>
  <si>
    <t>TENIS</t>
  </si>
  <si>
    <t>000000268</t>
  </si>
  <si>
    <t>000000267</t>
  </si>
  <si>
    <t>000000266</t>
  </si>
  <si>
    <t>000000265</t>
  </si>
  <si>
    <t>000000264</t>
  </si>
  <si>
    <t>000000261</t>
  </si>
  <si>
    <t>SOFTBOL</t>
  </si>
  <si>
    <t>000000298</t>
  </si>
  <si>
    <t>000000297</t>
  </si>
  <si>
    <t>000000296</t>
  </si>
  <si>
    <t>000000295</t>
  </si>
  <si>
    <t>000000294</t>
  </si>
  <si>
    <t>000000291</t>
  </si>
  <si>
    <t>ALTO RIESGO</t>
  </si>
  <si>
    <t>RUGBY</t>
  </si>
  <si>
    <t>000000118</t>
  </si>
  <si>
    <t>000000117</t>
  </si>
  <si>
    <t>000000116</t>
  </si>
  <si>
    <t>000000115</t>
  </si>
  <si>
    <t>000000114</t>
  </si>
  <si>
    <t>000000111</t>
  </si>
  <si>
    <t>REMO</t>
  </si>
  <si>
    <t>000000078</t>
  </si>
  <si>
    <t>000000077</t>
  </si>
  <si>
    <t>000000076</t>
  </si>
  <si>
    <t>000000075</t>
  </si>
  <si>
    <t>000000074</t>
  </si>
  <si>
    <t>000000071</t>
  </si>
  <si>
    <t>CANOTAJE</t>
  </si>
  <si>
    <t>000000168</t>
  </si>
  <si>
    <t>000000167</t>
  </si>
  <si>
    <t>000000166</t>
  </si>
  <si>
    <t>000000165</t>
  </si>
  <si>
    <t>000000164</t>
  </si>
  <si>
    <t>000000161</t>
  </si>
  <si>
    <t>PESCA COMPET.</t>
  </si>
  <si>
    <t>000000098</t>
  </si>
  <si>
    <t>000000097</t>
  </si>
  <si>
    <t>000000096</t>
  </si>
  <si>
    <t>000000095</t>
  </si>
  <si>
    <t>000000094</t>
  </si>
  <si>
    <t>000000091</t>
  </si>
  <si>
    <t>PADDLE</t>
  </si>
  <si>
    <t>000000108</t>
  </si>
  <si>
    <t>000000107</t>
  </si>
  <si>
    <t>000000106</t>
  </si>
  <si>
    <t>000000105</t>
  </si>
  <si>
    <t>000000104</t>
  </si>
  <si>
    <t>000000101</t>
  </si>
  <si>
    <t>PELOTA PALETA</t>
  </si>
  <si>
    <t>000000218</t>
  </si>
  <si>
    <t>000000217</t>
  </si>
  <si>
    <t>000000216</t>
  </si>
  <si>
    <t>000000215</t>
  </si>
  <si>
    <t>000000214</t>
  </si>
  <si>
    <t>000000211</t>
  </si>
  <si>
    <t>PATIN ARTISTICO</t>
  </si>
  <si>
    <t>000000318</t>
  </si>
  <si>
    <t>000000317</t>
  </si>
  <si>
    <t>000000316</t>
  </si>
  <si>
    <t>000000315</t>
  </si>
  <si>
    <t>000000314</t>
  </si>
  <si>
    <t>000000311</t>
  </si>
  <si>
    <t>HANDBALL</t>
  </si>
  <si>
    <t>000000258</t>
  </si>
  <si>
    <t>000000257</t>
  </si>
  <si>
    <t>000000256</t>
  </si>
  <si>
    <t>000000255</t>
  </si>
  <si>
    <t>000000254</t>
  </si>
  <si>
    <t>000000251</t>
  </si>
  <si>
    <t>HOCKEY S/CESPED</t>
  </si>
  <si>
    <t>000000228</t>
  </si>
  <si>
    <t>000000227</t>
  </si>
  <si>
    <t>000000226</t>
  </si>
  <si>
    <t>000000225</t>
  </si>
  <si>
    <t>000000224</t>
  </si>
  <si>
    <t>000000221</t>
  </si>
  <si>
    <t xml:space="preserve">HOCKEY </t>
  </si>
  <si>
    <t>000000208</t>
  </si>
  <si>
    <t>000000207</t>
  </si>
  <si>
    <t>000000206</t>
  </si>
  <si>
    <t>000000205</t>
  </si>
  <si>
    <t>000000204</t>
  </si>
  <si>
    <t>000000201</t>
  </si>
  <si>
    <t>ARTES MARCIALES</t>
  </si>
  <si>
    <t>000000198</t>
  </si>
  <si>
    <t>000000197</t>
  </si>
  <si>
    <t>000000196</t>
  </si>
  <si>
    <t>000000195</t>
  </si>
  <si>
    <t>000000194</t>
  </si>
  <si>
    <t>000000191</t>
  </si>
  <si>
    <t xml:space="preserve">GIMNASIA </t>
  </si>
  <si>
    <t>000000248</t>
  </si>
  <si>
    <t>000000247</t>
  </si>
  <si>
    <t>000000246</t>
  </si>
  <si>
    <t>000000245</t>
  </si>
  <si>
    <t>000000244</t>
  </si>
  <si>
    <t>000000241</t>
  </si>
  <si>
    <t>FUTBOL</t>
  </si>
  <si>
    <t>000000148</t>
  </si>
  <si>
    <t>000000147</t>
  </si>
  <si>
    <t>000000146</t>
  </si>
  <si>
    <t>000000145</t>
  </si>
  <si>
    <t>000000144</t>
  </si>
  <si>
    <t>000000141</t>
  </si>
  <si>
    <t>DUATHLON/TRIATHLON</t>
  </si>
  <si>
    <t>000000188</t>
  </si>
  <si>
    <t>000000187</t>
  </si>
  <si>
    <t>000000186</t>
  </si>
  <si>
    <t>000000185</t>
  </si>
  <si>
    <t>000000184</t>
  </si>
  <si>
    <t>000000181</t>
  </si>
  <si>
    <t>CICLISMO</t>
  </si>
  <si>
    <t>000000178</t>
  </si>
  <si>
    <t>000000177</t>
  </si>
  <si>
    <t>000000176</t>
  </si>
  <si>
    <t>000000175</t>
  </si>
  <si>
    <t>000000174</t>
  </si>
  <si>
    <t>000000171</t>
  </si>
  <si>
    <t>GOLF</t>
  </si>
  <si>
    <t>000000068</t>
  </si>
  <si>
    <t>000000067</t>
  </si>
  <si>
    <t>000000066</t>
  </si>
  <si>
    <t>000000065</t>
  </si>
  <si>
    <t>000000064</t>
  </si>
  <si>
    <t>000000061</t>
  </si>
  <si>
    <t>JUDO</t>
  </si>
  <si>
    <t>000000058</t>
  </si>
  <si>
    <t>000000057</t>
  </si>
  <si>
    <t>000000056</t>
  </si>
  <si>
    <t>000000055</t>
  </si>
  <si>
    <t>000000054</t>
  </si>
  <si>
    <t>000000051</t>
  </si>
  <si>
    <t>BOCHAS</t>
  </si>
  <si>
    <t>000000238</t>
  </si>
  <si>
    <t>000000237</t>
  </si>
  <si>
    <t>000000236</t>
  </si>
  <si>
    <t>000000235</t>
  </si>
  <si>
    <t>000000234</t>
  </si>
  <si>
    <t>000000231</t>
  </si>
  <si>
    <t>BASQUET</t>
  </si>
  <si>
    <t>000000018</t>
  </si>
  <si>
    <t>000000017</t>
  </si>
  <si>
    <t>000000016</t>
  </si>
  <si>
    <t>000000015</t>
  </si>
  <si>
    <t>000000014</t>
  </si>
  <si>
    <t>000000011</t>
  </si>
  <si>
    <t>ATLETISMO</t>
  </si>
  <si>
    <t>000000038</t>
  </si>
  <si>
    <t>000000037</t>
  </si>
  <si>
    <t>000000036</t>
  </si>
  <si>
    <t>000000035</t>
  </si>
  <si>
    <t>000000034</t>
  </si>
  <si>
    <t>000000031</t>
  </si>
  <si>
    <t>AJEDREZ</t>
  </si>
  <si>
    <t>000000028</t>
  </si>
  <si>
    <t>000000027</t>
  </si>
  <si>
    <t>000000026</t>
  </si>
  <si>
    <t>000000025</t>
  </si>
  <si>
    <t>000000024</t>
  </si>
  <si>
    <t>000000021</t>
  </si>
  <si>
    <t>AGUAS ABIERTAS</t>
  </si>
  <si>
    <t>000000088</t>
  </si>
  <si>
    <t>000000087</t>
  </si>
  <si>
    <t>000000086</t>
  </si>
  <si>
    <t>000000085</t>
  </si>
  <si>
    <t>000000084</t>
  </si>
  <si>
    <t>000000081</t>
  </si>
  <si>
    <t>NATACION</t>
  </si>
  <si>
    <t>000000048</t>
  </si>
  <si>
    <t>000000047</t>
  </si>
  <si>
    <t>000000046</t>
  </si>
  <si>
    <t>000000045</t>
  </si>
  <si>
    <t>000000044</t>
  </si>
  <si>
    <t>000000041</t>
  </si>
  <si>
    <t>AEROMODELISMO</t>
  </si>
  <si>
    <t>ASIS.MED.FAR.-21 A 60 A#OS</t>
  </si>
  <si>
    <t>INCAPACIDAD-21 A 60 A#OS</t>
  </si>
  <si>
    <t>MUERTE-21 A 60 A#OS</t>
  </si>
  <si>
    <t>ASIS.MED.FAR.-05 A 20 A#OS</t>
  </si>
  <si>
    <t>INCAPACIDAD-05 A 20 A#OS</t>
  </si>
  <si>
    <t>MUERTE-05 A 20 A#OS</t>
  </si>
  <si>
    <t>000000</t>
  </si>
  <si>
    <t>0000000</t>
  </si>
  <si>
    <t>TRIATHLON</t>
  </si>
  <si>
    <t>TENIS/ SQUASH / TENIS DE MESA</t>
  </si>
  <si>
    <t>REMO/CANOTAJE</t>
  </si>
  <si>
    <t>PELOTA PALETA/PADDLE</t>
  </si>
  <si>
    <t>GIMNASIA /ARTES MARCIALES</t>
  </si>
  <si>
    <t>DUATHLON</t>
  </si>
  <si>
    <t>BOCHAS/JUDO/GOLF</t>
  </si>
  <si>
    <t>competencia/entrenamiento</t>
  </si>
  <si>
    <t xml:space="preserve">privado </t>
  </si>
  <si>
    <t>menor</t>
  </si>
  <si>
    <t>AGUAS ABIERTAS/NATACION</t>
  </si>
  <si>
    <t>competencia</t>
  </si>
  <si>
    <t xml:space="preserve">oficial </t>
  </si>
  <si>
    <t>mayor</t>
  </si>
  <si>
    <t>DEPORTES</t>
  </si>
  <si>
    <t>definitivo MILLONES</t>
  </si>
  <si>
    <t>letras:</t>
  </si>
  <si>
    <t>centena de millón</t>
  </si>
  <si>
    <t>si es menor a 10 lee decenas, si es mayor lee decenas de millón, por el 51</t>
  </si>
  <si>
    <t>unidad decena centena directa</t>
  </si>
  <si>
    <t>si es el número 1 redondo pone directo UN , por el contrario</t>
  </si>
  <si>
    <t>determinación de centena de millón</t>
  </si>
  <si>
    <t>letras</t>
  </si>
  <si>
    <t>unidad y decena de millón</t>
  </si>
  <si>
    <t>divido por 100 y mulutiplico por 100</t>
  </si>
  <si>
    <t>número entero</t>
  </si>
  <si>
    <t>determinación de unidad y decena de MILLON</t>
  </si>
  <si>
    <t>definitivo MILES</t>
  </si>
  <si>
    <t>letras finales en unidad, decena y centenas de mil por la palabra MILI</t>
  </si>
  <si>
    <t>lee la tabla de centenas porque son iguales a la centenas de mil excepto en 100</t>
  </si>
  <si>
    <t>centenas directas</t>
  </si>
  <si>
    <t>si es el número 100 redondo pone directo CIEN, por el contrario</t>
  </si>
  <si>
    <t>determinación de centena de mil</t>
  </si>
  <si>
    <t>unidad y cedena real</t>
  </si>
  <si>
    <t>artificio</t>
  </si>
  <si>
    <t>unidad y decena y centenas reales</t>
  </si>
  <si>
    <t>entero por 1000</t>
  </si>
  <si>
    <t>entero dividido 1000</t>
  </si>
  <si>
    <t>151000 que 151</t>
  </si>
  <si>
    <t>número entero dividido 1000</t>
  </si>
  <si>
    <t xml:space="preserve">lee la tabla de unidad o decena de mil. Ojo! No se escribe igual </t>
  </si>
  <si>
    <t>determinación de unidad y decena de mil</t>
  </si>
  <si>
    <t>letras de decena:</t>
  </si>
  <si>
    <t>centena</t>
  </si>
  <si>
    <t>multiplicopor 1000</t>
  </si>
  <si>
    <t>divido por 1000</t>
  </si>
  <si>
    <t>lee de la tabla de centenas y toma por ejemplo: 101</t>
  </si>
  <si>
    <t>determinación de centena</t>
  </si>
  <si>
    <t>letras de unidad</t>
  </si>
  <si>
    <t>unidad</t>
  </si>
  <si>
    <t>multiplico por 100</t>
  </si>
  <si>
    <t>divido por 100</t>
  </si>
  <si>
    <t>nùmero entero</t>
  </si>
  <si>
    <t>se podría hacer una sola lista de 1 a 99 es mejor</t>
  </si>
  <si>
    <t>lee de la tabla de unidad o decena según sea menor a 10 o superior</t>
  </si>
  <si>
    <t>determinación de unidad y decena</t>
  </si>
  <si>
    <t>letras de centavos:</t>
  </si>
  <si>
    <t>centavos enteros</t>
  </si>
  <si>
    <t>centavos</t>
  </si>
  <si>
    <t>determinación de centavos</t>
  </si>
  <si>
    <t>cincuenta y uno mil   (ERROR!)</t>
  </si>
  <si>
    <t>uno mil (ERROR !)</t>
  </si>
  <si>
    <t>cincuenta y un mil, que</t>
  </si>
  <si>
    <t>un mil</t>
  </si>
  <si>
    <t>no es lo mismo</t>
  </si>
  <si>
    <t xml:space="preserve">NOVENTA Y NUEVE </t>
  </si>
  <si>
    <t xml:space="preserve">NOVENTA Y OCHO </t>
  </si>
  <si>
    <t xml:space="preserve">NOVENTA Y SIETE </t>
  </si>
  <si>
    <t xml:space="preserve">NOVENTA Y SEIS </t>
  </si>
  <si>
    <t xml:space="preserve">NOVENTA Y CINCO </t>
  </si>
  <si>
    <t xml:space="preserve">NOVENTA Y CUATRO </t>
  </si>
  <si>
    <t xml:space="preserve">NOVENTA Y TRES </t>
  </si>
  <si>
    <t xml:space="preserve">NOVENTA Y DOS </t>
  </si>
  <si>
    <t xml:space="preserve">NOVENTA Y UN </t>
  </si>
  <si>
    <t xml:space="preserve">NOVENTA Y UNO </t>
  </si>
  <si>
    <t xml:space="preserve">NOVENTA </t>
  </si>
  <si>
    <t xml:space="preserve">OCHENTA Y NUEVE </t>
  </si>
  <si>
    <t xml:space="preserve">OCHENTA Y OCHO </t>
  </si>
  <si>
    <t xml:space="preserve">OCHENTA Y SIETE </t>
  </si>
  <si>
    <t xml:space="preserve">OCHENTA Y SEIS </t>
  </si>
  <si>
    <t xml:space="preserve">OCHENTA Y CINCO </t>
  </si>
  <si>
    <t xml:space="preserve">OCHENTA Y CUATRO </t>
  </si>
  <si>
    <t xml:space="preserve">OCHENTA Y TRES </t>
  </si>
  <si>
    <t xml:space="preserve">OCHENTA Y DOS </t>
  </si>
  <si>
    <t xml:space="preserve">OCHENTA Y UN </t>
  </si>
  <si>
    <t xml:space="preserve">OCHENTA Y UNO </t>
  </si>
  <si>
    <t xml:space="preserve">OCHENTA </t>
  </si>
  <si>
    <t xml:space="preserve">SETENTA Y NUEVE </t>
  </si>
  <si>
    <t xml:space="preserve">SETENTA Y OCHO </t>
  </si>
  <si>
    <t xml:space="preserve">SETENTA Y SIETE </t>
  </si>
  <si>
    <t xml:space="preserve">SETENTA Y SEIS </t>
  </si>
  <si>
    <t xml:space="preserve">SETENTA Y CINCO </t>
  </si>
  <si>
    <t xml:space="preserve">SETENTA Y CUATRO </t>
  </si>
  <si>
    <t xml:space="preserve">SETENTA Y TRES </t>
  </si>
  <si>
    <t xml:space="preserve">SETENTA Y DOS </t>
  </si>
  <si>
    <t xml:space="preserve">SETENTA Y UN </t>
  </si>
  <si>
    <t xml:space="preserve">SETENTA Y UNO </t>
  </si>
  <si>
    <t xml:space="preserve">SETENTA </t>
  </si>
  <si>
    <t xml:space="preserve">SESENTA Y NUEVE </t>
  </si>
  <si>
    <t xml:space="preserve">SESENTA Y OCHO </t>
  </si>
  <si>
    <t xml:space="preserve">SESENTA Y SIETE </t>
  </si>
  <si>
    <t xml:space="preserve">SESENTA Y SEIS </t>
  </si>
  <si>
    <t xml:space="preserve">SESENTA Y CINCO </t>
  </si>
  <si>
    <t xml:space="preserve">SESENTA Y CUATRO </t>
  </si>
  <si>
    <t xml:space="preserve">SESENTA Y TRES </t>
  </si>
  <si>
    <t xml:space="preserve">SESENTA Y DOS </t>
  </si>
  <si>
    <t xml:space="preserve">SESENTA Y UN </t>
  </si>
  <si>
    <t xml:space="preserve">SESENTA Y UNO </t>
  </si>
  <si>
    <t xml:space="preserve">SESENTA </t>
  </si>
  <si>
    <t xml:space="preserve">CINCUENTA Y NUEVE </t>
  </si>
  <si>
    <t xml:space="preserve">CINCUENTA Y OCHO </t>
  </si>
  <si>
    <t xml:space="preserve">CINCUENTA Y SIETE </t>
  </si>
  <si>
    <t xml:space="preserve">CINCUENTA Y SEIS </t>
  </si>
  <si>
    <t xml:space="preserve">CINCUENTA Y CINCO </t>
  </si>
  <si>
    <t xml:space="preserve">CINCUENTA Y CUATRO </t>
  </si>
  <si>
    <t xml:space="preserve">CINCUENTA Y TRES </t>
  </si>
  <si>
    <t xml:space="preserve">CINCUENTA Y DOS </t>
  </si>
  <si>
    <t xml:space="preserve">CINCUENTA Y UN </t>
  </si>
  <si>
    <t xml:space="preserve">CINCUENTA Y UNO  </t>
  </si>
  <si>
    <t xml:space="preserve">CINCUENTA </t>
  </si>
  <si>
    <t xml:space="preserve">CUARENTA Y NUEVE </t>
  </si>
  <si>
    <t xml:space="preserve">CUARENTA Y OCHO </t>
  </si>
  <si>
    <t xml:space="preserve">CUARENTA Y SIETE </t>
  </si>
  <si>
    <t xml:space="preserve">CUARENTA Y SEIS </t>
  </si>
  <si>
    <t xml:space="preserve">CUARENTA Y CINCO </t>
  </si>
  <si>
    <t xml:space="preserve">CUARENTA Y CUATRO </t>
  </si>
  <si>
    <t xml:space="preserve">CUARENTA Y TRES </t>
  </si>
  <si>
    <t xml:space="preserve">CUARENTA Y DOS </t>
  </si>
  <si>
    <t xml:space="preserve">CUARENTA Y UN </t>
  </si>
  <si>
    <t xml:space="preserve">CUARENTA Y UNO </t>
  </si>
  <si>
    <t xml:space="preserve">CUARENTA </t>
  </si>
  <si>
    <t xml:space="preserve">TREINTA Y NUEVE </t>
  </si>
  <si>
    <t xml:space="preserve">TREINTA Y OCHO </t>
  </si>
  <si>
    <t xml:space="preserve">TREINTA Y SIETE </t>
  </si>
  <si>
    <t xml:space="preserve">TREINTA Y SEIS </t>
  </si>
  <si>
    <t xml:space="preserve">TREINTA Y CINCO </t>
  </si>
  <si>
    <t xml:space="preserve">TREINTA Y CUATRO </t>
  </si>
  <si>
    <t xml:space="preserve">TREINTA Y TRES </t>
  </si>
  <si>
    <t xml:space="preserve">TREINTA Y DOS </t>
  </si>
  <si>
    <t xml:space="preserve">TREINTA Y UN </t>
  </si>
  <si>
    <t xml:space="preserve">TREINTA Y UNO </t>
  </si>
  <si>
    <t xml:space="preserve">TREINTA </t>
  </si>
  <si>
    <t xml:space="preserve">VEINTINUEVE </t>
  </si>
  <si>
    <t xml:space="preserve">VEINTIOCHO </t>
  </si>
  <si>
    <t xml:space="preserve">VEINTISIETE </t>
  </si>
  <si>
    <t xml:space="preserve">VEINTISEIS </t>
  </si>
  <si>
    <t xml:space="preserve">VEINTICINCO </t>
  </si>
  <si>
    <t xml:space="preserve">VEINTICUATRO </t>
  </si>
  <si>
    <t xml:space="preserve">VEINTITRES </t>
  </si>
  <si>
    <t xml:space="preserve">VEINTIDOS </t>
  </si>
  <si>
    <t xml:space="preserve">VEINTIUN </t>
  </si>
  <si>
    <t>en centenas de mil es CIEN en centenas solas es CIENTO. No se puede usar tabla de unidad para miles.</t>
  </si>
  <si>
    <t xml:space="preserve">VEINTE </t>
  </si>
  <si>
    <t xml:space="preserve">DIECINUNE </t>
  </si>
  <si>
    <t xml:space="preserve">DIECINUEVE </t>
  </si>
  <si>
    <t xml:space="preserve">NOVECIENTOS </t>
  </si>
  <si>
    <t xml:space="preserve">DIECIOCHO </t>
  </si>
  <si>
    <t>NUEVE</t>
  </si>
  <si>
    <t xml:space="preserve">NUEVE </t>
  </si>
  <si>
    <t xml:space="preserve">OCHOCIENTOS </t>
  </si>
  <si>
    <t xml:space="preserve">DIECISIETE </t>
  </si>
  <si>
    <t>OCHO</t>
  </si>
  <si>
    <t xml:space="preserve">OCHO </t>
  </si>
  <si>
    <t xml:space="preserve">SETECIENTOS </t>
  </si>
  <si>
    <t xml:space="preserve">DIECISEIS </t>
  </si>
  <si>
    <t>SIETE</t>
  </si>
  <si>
    <t xml:space="preserve">SIETE </t>
  </si>
  <si>
    <t xml:space="preserve">SEISCIENTOS </t>
  </si>
  <si>
    <t xml:space="preserve">QUINCE </t>
  </si>
  <si>
    <t>SEIS</t>
  </si>
  <si>
    <t xml:space="preserve">SEIS </t>
  </si>
  <si>
    <t xml:space="preserve">QUINIENTOS </t>
  </si>
  <si>
    <t xml:space="preserve">CATORCE </t>
  </si>
  <si>
    <t>CINCO</t>
  </si>
  <si>
    <t xml:space="preserve">CINCO </t>
  </si>
  <si>
    <t xml:space="preserve">CUATROCIENTOS </t>
  </si>
  <si>
    <t xml:space="preserve">TRECE </t>
  </si>
  <si>
    <t>CUATRO</t>
  </si>
  <si>
    <t xml:space="preserve">CUATRO </t>
  </si>
  <si>
    <t xml:space="preserve">TRESCIENTOS </t>
  </si>
  <si>
    <t xml:space="preserve">DOCE </t>
  </si>
  <si>
    <t>TRES</t>
  </si>
  <si>
    <t xml:space="preserve">TRES </t>
  </si>
  <si>
    <t>igual a la unidad más la palabra MILLONES</t>
  </si>
  <si>
    <t xml:space="preserve">DOSCIENTOS </t>
  </si>
  <si>
    <t xml:space="preserve">ONCE </t>
  </si>
  <si>
    <t>DOS</t>
  </si>
  <si>
    <t xml:space="preserve">DOS </t>
  </si>
  <si>
    <t>igual a la decena más la palabra CENTAVOS</t>
  </si>
  <si>
    <t>igual a la unidad de mil más la palabra CENTAVO</t>
  </si>
  <si>
    <t>igual a la centena de mil pero con la palalla MILLONES</t>
  </si>
  <si>
    <t>igual a la decena simple más la palabra MILLONES</t>
  </si>
  <si>
    <t>UN + MILLON</t>
  </si>
  <si>
    <t>CIEN</t>
  </si>
  <si>
    <t xml:space="preserve">DIEZ </t>
  </si>
  <si>
    <t>UN</t>
  </si>
  <si>
    <t xml:space="preserve">CIENTO </t>
  </si>
  <si>
    <t xml:space="preserve">UNO </t>
  </si>
  <si>
    <t>decena de centavos</t>
  </si>
  <si>
    <t>unidad de centavos</t>
  </si>
  <si>
    <t>decena de millón</t>
  </si>
  <si>
    <t>unidad de millón</t>
  </si>
  <si>
    <t>centena de mil</t>
  </si>
  <si>
    <t>decena de mil</t>
  </si>
  <si>
    <t>unidad de mil</t>
  </si>
  <si>
    <t>decena</t>
  </si>
  <si>
    <t>número a buscar</t>
  </si>
  <si>
    <t>EN LETRAS</t>
  </si>
  <si>
    <t xml:space="preserve">en caso que aparezca algún cartel con cardinal (#) no debe cotizar. Esto se obtiene de la hoja "LISTA DE ASEGURADOS", </t>
  </si>
  <si>
    <t>cuantos # contó?</t>
  </si>
  <si>
    <t># DNI duplicado</t>
  </si>
  <si>
    <t>dni duplicado</t>
  </si>
  <si>
    <t># digite fecha</t>
  </si>
  <si>
    <t>fecha</t>
  </si>
  <si>
    <t># digite DNI</t>
  </si>
  <si>
    <t>Dni</t>
  </si>
  <si>
    <t># digite apellido</t>
  </si>
  <si>
    <t>apellido</t>
  </si>
  <si>
    <t># revisar renglon</t>
  </si>
  <si>
    <t xml:space="preserve">error en número de secuencia </t>
  </si>
  <si>
    <t>cartelito</t>
  </si>
  <si>
    <t>falta o errores en:</t>
  </si>
  <si>
    <t>Carga de Listados / Cotizador</t>
  </si>
  <si>
    <t>cartel definitivo</t>
  </si>
  <si>
    <t>CARTEL PARA EL SELLO Y FIRMA DE LOS LISTADOS</t>
  </si>
  <si>
    <t>Suma Asegurada AMF</t>
  </si>
  <si>
    <t>Suma Asegurada Muerte</t>
  </si>
  <si>
    <t>cartel para listado de asegurados</t>
  </si>
  <si>
    <t>Mayores</t>
  </si>
  <si>
    <t>Menores</t>
  </si>
  <si>
    <t>CARTEL</t>
  </si>
  <si>
    <t>Premio Individual</t>
  </si>
  <si>
    <t>Tasa AMF*SA</t>
  </si>
  <si>
    <t>tasa Incapacidad*SA</t>
  </si>
  <si>
    <t>Tasa muerte*SA</t>
  </si>
  <si>
    <t>prima total</t>
  </si>
  <si>
    <t>Alternativa</t>
  </si>
  <si>
    <t>riesgo</t>
  </si>
  <si>
    <t>edad</t>
  </si>
  <si>
    <t>que digito el operador</t>
  </si>
  <si>
    <t>lo distinto de cero distribuir en función del número.</t>
  </si>
  <si>
    <t>el resto cero.</t>
  </si>
  <si>
    <t>buscar a que  edad y alternativa van los jugadores..</t>
  </si>
  <si>
    <t>Tasa de SSN</t>
  </si>
  <si>
    <t>O.S.S.E.G.</t>
  </si>
  <si>
    <t>Impuestos Internos</t>
  </si>
  <si>
    <t>SELLADO PROVINCIAL</t>
  </si>
  <si>
    <t xml:space="preserve">IVA </t>
  </si>
  <si>
    <t>Prima</t>
  </si>
  <si>
    <t>Buscar</t>
  </si>
  <si>
    <t>edad - alternativa</t>
  </si>
  <si>
    <t>municipio NO CALCULA sellado provincial</t>
  </si>
  <si>
    <t>privado calcula sellado provincial</t>
  </si>
  <si>
    <t>SI(Y(B73&lt;&gt;0,B75&lt;&gt;0)," y ","")</t>
  </si>
  <si>
    <t>cartel definitivo para listado de asegurados</t>
  </si>
  <si>
    <t>textos de coberturas</t>
  </si>
  <si>
    <t>coeficiente multiplicador</t>
  </si>
  <si>
    <t>incicio de vigencia menor a hasta</t>
  </si>
  <si>
    <t>Vigencia Desde:</t>
  </si>
  <si>
    <t>(*)CUIT:</t>
  </si>
  <si>
    <t>(*)Provincia:</t>
  </si>
  <si>
    <t>(*)Cód.Postal:</t>
  </si>
  <si>
    <t>(*)Localidad:</t>
  </si>
  <si>
    <t>no se controla</t>
  </si>
  <si>
    <t>N° Solicitud:</t>
  </si>
  <si>
    <t>Federacion :</t>
  </si>
  <si>
    <t>e-mail:</t>
  </si>
  <si>
    <t>Teléfonos:</t>
  </si>
  <si>
    <t>(*)Domicilio:</t>
  </si>
  <si>
    <t>(*)Institución:</t>
  </si>
  <si>
    <t>cartel para el menu</t>
  </si>
  <si>
    <t>largo  &gt;4,5 ú 11 = VERDADERO</t>
  </si>
  <si>
    <t>sin dos espacios = VERDADERO</t>
  </si>
  <si>
    <t>que digito el operador?</t>
  </si>
  <si>
    <t>todos los datos deben estar completos para que cotice</t>
  </si>
  <si>
    <t>VALIDAR DATOS DEL CLIENTE</t>
  </si>
  <si>
    <t>Mensaje</t>
  </si>
  <si>
    <t>menores y solo competencia=error, se gestiona por poliza de Subsecretaria de Deportes</t>
  </si>
  <si>
    <t>Validar menores - entrenamiento</t>
  </si>
  <si>
    <t>Cartel Para cotizador:</t>
  </si>
  <si>
    <t>Cartel para validar fecha de deposito</t>
  </si>
  <si>
    <t>Segundo Cartel Listado de Asegurados:</t>
  </si>
  <si>
    <t>Cotizador NO HABILITADO - Nueva Version Disponible en nuestra Web</t>
  </si>
  <si>
    <t>Primer Cartel Listado de Asegurados:</t>
  </si>
  <si>
    <t>NO habilitado</t>
  </si>
  <si>
    <t>habilitado</t>
  </si>
  <si>
    <t>CARTEL Definitivo</t>
  </si>
  <si>
    <t>se consulta por el "VERDADERO" de la habilitación (ver arriba)</t>
  </si>
  <si>
    <t>con formato condicional se mostrarán en rojo cuando figure "NO HABILITADO"</t>
  </si>
  <si>
    <t>Estos carteles se mostrarán en los títulos de la hoja:LISTADO DE ASEGURADOS</t>
  </si>
  <si>
    <t>Cartel para habilitación</t>
  </si>
  <si>
    <t>cartel para hoja LISTADO DE ASEGURADOS</t>
  </si>
  <si>
    <t>Se carga manualmente en cada inicio de año</t>
  </si>
  <si>
    <t>Fin de Vigencia</t>
  </si>
  <si>
    <t>controla la fecha que tiene el equipo del usuario (desde 18/12/2009)</t>
  </si>
  <si>
    <r>
      <t xml:space="preserve">estará habilitado hasta el día </t>
    </r>
    <r>
      <rPr>
        <b/>
        <sz val="12"/>
        <rFont val="Arial"/>
        <family val="2"/>
      </rPr>
      <t>ANTERIOR</t>
    </r>
    <r>
      <rPr>
        <sz val="12"/>
        <rFont val="Arial"/>
        <family val="2"/>
      </rPr>
      <t>, vea MP</t>
    </r>
  </si>
  <si>
    <t>celda de control</t>
  </si>
  <si>
    <t>COLUMNA DE COEFICIENTE = 0 ó 1</t>
  </si>
  <si>
    <t>www.institutoseguro.com.ar</t>
  </si>
  <si>
    <t>Imprime</t>
  </si>
  <si>
    <r>
      <rPr>
        <b/>
        <sz val="10"/>
        <color theme="1"/>
        <rFont val="Calibri"/>
        <family val="2"/>
      </rPr>
      <t>ATENCION:</t>
    </r>
    <r>
      <rPr>
        <sz val="10"/>
        <color theme="1"/>
        <rFont val="Calibri"/>
        <family val="2"/>
      </rPr>
      <t xml:space="preserve"> EL PRESENTE LISTADO DEBE TENER CARGADOS LOS DATOS DE DEPOSITO BANCARIO PARA QUE TENGA VALIDEZ LA COBERTURA. LA FECHA DE INGRESO DEL DEPOSITO SE TOMARA COMO INCIO DE VIGENCIA Y EL IMPORTE DEL MISMO DEBE COINCIDIR CON EL DEL RESPECTIVO LISTADO.</t>
    </r>
  </si>
  <si>
    <t>Firma del Responsable de la Institucion</t>
  </si>
  <si>
    <t>encontrar #</t>
  </si>
  <si>
    <t>para formato condicional de menor</t>
  </si>
  <si>
    <t>Calculo de la edad al inicio de vigencia</t>
  </si>
  <si>
    <t># completar?</t>
  </si>
  <si>
    <t>suma // 4 es correcto</t>
  </si>
  <si>
    <t>error en N°</t>
  </si>
  <si>
    <t>Mayor/Menor</t>
  </si>
  <si>
    <t>3 -Fecha de Nacimiento</t>
  </si>
  <si>
    <t>2 - D.N.I.</t>
  </si>
  <si>
    <t xml:space="preserve">1 - Apellido y Nombres </t>
  </si>
  <si>
    <t>N°</t>
  </si>
  <si>
    <t>Sumas Aseguradas</t>
  </si>
  <si>
    <t>Descripcion y Alcances de la Cobertura</t>
  </si>
  <si>
    <t>Totales</t>
  </si>
  <si>
    <t xml:space="preserve">Cobertura  a </t>
  </si>
  <si>
    <t>COBERTURA  A SELECCIONAR</t>
  </si>
  <si>
    <t>Vigencia Hasta</t>
  </si>
  <si>
    <t>Inicio de Vigencia/Depósito</t>
  </si>
  <si>
    <t>(*)Situacion Fiscal</t>
  </si>
  <si>
    <t>DATOS DEL CLIENTE/INSTITUCION</t>
  </si>
  <si>
    <t>Atencion: Seleccionar "Imprime" y tener en cuenta la selección para volver a usar la planilla</t>
  </si>
  <si>
    <t>Seleccionar Impresión</t>
  </si>
  <si>
    <t>Para hoja "LISTADO DE ASEGURADOS"</t>
  </si>
  <si>
    <t>Para el Asegurado</t>
  </si>
  <si>
    <t>Para Emisión</t>
  </si>
  <si>
    <t>Premio total</t>
  </si>
  <si>
    <t>BASE IMPONIBLE</t>
  </si>
  <si>
    <t>RECARGO FINANCIERO</t>
  </si>
  <si>
    <t>DERECHO DE EMISION</t>
  </si>
  <si>
    <t>PRIMA</t>
  </si>
  <si>
    <t>TOTAL</t>
  </si>
  <si>
    <t>PRIMA MAYORES</t>
  </si>
  <si>
    <t>PRIMA MENORES</t>
  </si>
  <si>
    <t>PORCENTAJE</t>
  </si>
  <si>
    <t>DETALLE</t>
  </si>
  <si>
    <t>suma 1 -MENORES</t>
  </si>
  <si>
    <t>oficial/privado</t>
  </si>
  <si>
    <t xml:space="preserve">T. A Prima </t>
  </si>
  <si>
    <t>SUMA ASEGURADA</t>
  </si>
  <si>
    <t xml:space="preserve">codigo riesgo </t>
  </si>
  <si>
    <t>BIEN</t>
  </si>
  <si>
    <t>Prima 1</t>
  </si>
  <si>
    <t>Sumas Aseguradas AMF</t>
  </si>
  <si>
    <t>Sumas Aseguradas Muerte e Inc</t>
  </si>
  <si>
    <t>Cantidad Personas Total</t>
  </si>
  <si>
    <t>Hasta</t>
  </si>
  <si>
    <t xml:space="preserve">Desde </t>
  </si>
  <si>
    <t>VIGENCIA</t>
  </si>
  <si>
    <t xml:space="preserve"> - Su uso es exclusivo del Area Tecnica - Sector Vida y Sepelio - </t>
  </si>
  <si>
    <t>incapacidad</t>
  </si>
  <si>
    <t xml:space="preserve">muerte </t>
  </si>
  <si>
    <t>filtro para impresión de lista</t>
  </si>
  <si>
    <t>ver en "cotizador" si se puede eliminar o no los deportes por la derecha, columna "Y"</t>
  </si>
  <si>
    <t>ver hoja: "que riesgos" si sirve o no sirve</t>
  </si>
  <si>
    <t>ver hoja para emisión</t>
  </si>
  <si>
    <t>proteger</t>
  </si>
  <si>
    <t>definir en cada hoja, los rangos que debe modificar el usuario</t>
  </si>
  <si>
    <t>probar calculo premio prima/con distintas alternartivas</t>
  </si>
  <si>
    <t>6 = 12</t>
  </si>
  <si>
    <t>5 = 11</t>
  </si>
  <si>
    <t>los premios deben ser iguales.</t>
  </si>
  <si>
    <t>4 = 10</t>
  </si>
  <si>
    <t>3 = 9</t>
  </si>
  <si>
    <t>2 = 8</t>
  </si>
  <si>
    <t>1 = 7</t>
  </si>
  <si>
    <t>Premio:</t>
  </si>
  <si>
    <t>privado, con sellado, implica tasa menor</t>
  </si>
  <si>
    <t>BAJO</t>
  </si>
  <si>
    <t>MEDIO</t>
  </si>
  <si>
    <t>ALTO</t>
  </si>
  <si>
    <t>Municipio, sin sellado, tasa más alta</t>
  </si>
  <si>
    <t>Competencia + Entrenamiento</t>
  </si>
  <si>
    <t>Competencia</t>
  </si>
  <si>
    <t>Resolver: calculo de prima/premio cuando el asegurado es Municipio o Privado= cambiar tasas</t>
  </si>
  <si>
    <t>hacer al final del formulario un recuedro de cobertura (texto y sumas seguradas)-firma y sello de los responsables institucion/federacion si corresponde, ver con patricia</t>
  </si>
  <si>
    <t>cantidad de lineas-seleccon para dos o tres opciones 25 50 100 etc</t>
  </si>
  <si>
    <t>en la hoja "cotizador", poer una referencia a la Institución que se cotiza…(poner el mismo cartel que en el detalle de asegurados)</t>
  </si>
  <si>
    <t>en la hoja: LISTADO DE ASEGURADOS, luego de imprimir los deportistas, queda lugar como para incluir la Cobertura y un par de firmas de responsables de la Institución.</t>
  </si>
  <si>
    <t>sugerencia de raB (01/09/2015)</t>
  </si>
  <si>
    <t>Ver combinación de fechas</t>
  </si>
  <si>
    <t>Si queremos volvemos a verlo. Gracias. Atte  </t>
  </si>
  <si>
    <t>habilitacion-explicar</t>
  </si>
  <si>
    <t>además no permita pasar esos requerimientos de datos sin completar para poder establecer a quien corresponde  y cargar cliente si es necesario</t>
  </si>
  <si>
    <t>poliza gratuita-instrucción</t>
  </si>
  <si>
    <t>por error no cotiza</t>
  </si>
  <si>
    <t xml:space="preserve">En la parte de  datos del cliente deberíamos sumarle todos los necesarios para la carga de un nuevo cliente (por ejemplo: CUIT, Condición ante el IVA, persona física/jurídica, etc) y que </t>
  </si>
  <si>
    <t xml:space="preserve">referencias carteles rojos </t>
  </si>
  <si>
    <t>cantidad total de deportistas a cargar</t>
  </si>
  <si>
    <t xml:space="preserve">En la hoja instructivo para carga  impresión para deposito le falta el desarrollo? </t>
  </si>
  <si>
    <t>VALIDA EN AUXLIAR - ARROJA MENSAJE Y COLOCA LA CELDA EN ROJO EN EL RENGLON Y NO COTIZA MENORES</t>
  </si>
  <si>
    <t xml:space="preserve">en el cotizador te debería no cotizar si es un menor que requiere solo en competencia (ya que estos van a la gratuita). </t>
  </si>
  <si>
    <t xml:space="preserve">creo que en la hoja de Alcance de la cobertura no esta desarrollado los alcances y costos para los mayores de 21 a 60 años y </t>
  </si>
  <si>
    <t>Mario, por favor verificalo si las siguientes observaciones son correctas:  </t>
  </si>
  <si>
    <r>
      <t>Asunto:</t>
    </r>
    <r>
      <rPr>
        <sz val="10"/>
        <rFont val="Tahoma"/>
        <family val="2"/>
      </rPr>
      <t xml:space="preserve"> RE: COTIZADOR DE DEPORTISTAS FEDERADOS</t>
    </r>
  </si>
  <si>
    <r>
      <t>CC:</t>
    </r>
    <r>
      <rPr>
        <sz val="10"/>
        <rFont val="Tahoma"/>
        <family val="2"/>
      </rPr>
      <t xml:space="preserve"> Francisconi, Analia; Caviglia, Andrea; Bittor, Raul; Gonzalez, Laura</t>
    </r>
  </si>
  <si>
    <r>
      <t>Para:</t>
    </r>
    <r>
      <rPr>
        <sz val="10"/>
        <rFont val="Tahoma"/>
        <family val="2"/>
      </rPr>
      <t xml:space="preserve"> Cersofio, Mario</t>
    </r>
  </si>
  <si>
    <r>
      <t>Enviado el:</t>
    </r>
    <r>
      <rPr>
        <sz val="10"/>
        <rFont val="Tahoma"/>
        <family val="2"/>
      </rPr>
      <t xml:space="preserve"> lunes, 10 de agosto de 2015 08:44 a.m.</t>
    </r>
  </si>
  <si>
    <r>
      <t>De:</t>
    </r>
    <r>
      <rPr>
        <sz val="10"/>
        <rFont val="Tahoma"/>
        <family val="2"/>
      </rPr>
      <t xml:space="preserve"> Heyde, Sonia</t>
    </r>
  </si>
  <si>
    <t>de Sonia, en correo:</t>
  </si>
  <si>
    <t>poner cartel de NO HABILITADO, En la parte de arriba y en los datos de la Institución, además en ROJO.</t>
  </si>
  <si>
    <t>buscar salidas fuera de este archivo = "C:"</t>
  </si>
  <si>
    <t>cotizador</t>
  </si>
  <si>
    <t>explicame como funciona la tabla de tasas.</t>
  </si>
  <si>
    <t>iva no categorizado</t>
  </si>
  <si>
    <t>ver: calculo del premio</t>
  </si>
  <si>
    <t>ver: calculo de prima</t>
  </si>
  <si>
    <t>en talon: dejar una celda sola para el mail y que se pueda cliquear</t>
  </si>
  <si>
    <t>LISTADO DE ASEGURADOS</t>
  </si>
  <si>
    <t>poner número de hoja y títulos a repetir en hojas siguientes</t>
  </si>
  <si>
    <t>fecha de nacimiento: que valide en todas las celdas</t>
  </si>
  <si>
    <t>TALON PARA PAGAR</t>
  </si>
  <si>
    <t>en el talon para pagar aparecen centavos en letras….. Quitar los centavos para evitar las letras</t>
  </si>
  <si>
    <t>hoja: cotizador "oculta"</t>
  </si>
  <si>
    <t>que va para emision?</t>
  </si>
  <si>
    <t>en el inicio de vigencia poner la fecha a mano, NO tomar HOY porque al guardar se actualiza el cálculo a esa fecha</t>
  </si>
  <si>
    <t>cambiar color a la fila para que lo rojo implique "error":</t>
  </si>
  <si>
    <t>vea calculo de MENORES y MAYORES, redondear</t>
  </si>
  <si>
    <t>B17, B18 y B19</t>
  </si>
  <si>
    <t>ver formula que busca  codigo de riesgo en cotizador : resolver el cero, si es cero que no ponga nada</t>
  </si>
  <si>
    <t>B11, B12 y B13</t>
  </si>
  <si>
    <t>ver H18 en LDA la formula arranca de la celda siguiente… ver suma anterior</t>
  </si>
  <si>
    <t>ver C3 en cotizador</t>
  </si>
  <si>
    <t>poner inmobilizador. En el ingreso de deportistas….</t>
  </si>
  <si>
    <t>reemplazar cartel Presione aquí para imprimir….por Presione aquí para ver el… (se debe imprimir por los medios naturales de la otra hoja</t>
  </si>
  <si>
    <t>el importe que ingresan NO debe llevar centavos. Controlar y anular el premio total (se puede imprimir igual)</t>
  </si>
  <si>
    <t>ver si algún deporte NO lleva entrenamiento</t>
  </si>
  <si>
    <t>en las fechas, que el usuario ponga fechas porque al enviar por mail estas se desactualizan y cambias los cálculos</t>
  </si>
  <si>
    <t>Tasas: redondear a tres decimales</t>
  </si>
  <si>
    <t>Pesos: redondear a dos decimales los importes, arrancar por cotizador y demás</t>
  </si>
  <si>
    <t>hoja.</t>
  </si>
  <si>
    <t>de raB 24/08/2015</t>
  </si>
  <si>
    <t>CELDA GENERAL</t>
  </si>
  <si>
    <t>si no esta habilitado ponemos 1</t>
  </si>
  <si>
    <t>si esta habilitado ponnemos cero</t>
  </si>
  <si>
    <t>completar</t>
  </si>
  <si>
    <t>FORMULA * CELDA GENERAL</t>
  </si>
  <si>
    <t>QUE DATO TIENE completar?</t>
  </si>
  <si>
    <t>MENSAJE</t>
  </si>
  <si>
    <t>CELDA COMPLETAR</t>
  </si>
  <si>
    <t>RESULTADO</t>
  </si>
  <si>
    <t>NO COTIZAR</t>
  </si>
  <si>
    <t>si completar es mayor que cero</t>
  </si>
  <si>
    <t>desde 26/06/2015 esta la V 001</t>
  </si>
  <si>
    <t>12 - 1 - DEPORTISTAS FEDERADOS</t>
  </si>
  <si>
    <t>Unificar tabla de vida individual 19-2 y 19-3</t>
  </si>
  <si>
    <t>es la misma tabla que está en dos lugares distintos</t>
  </si>
  <si>
    <t>Poner una fecha única de habilitación</t>
  </si>
  <si>
    <t>Verificar el cálculo de impuesto de sellos</t>
  </si>
  <si>
    <t>19 - 2 - tabla CSO masc'!A1</t>
  </si>
  <si>
    <t>19 - 2 - tabla CSO fem'!A1</t>
  </si>
  <si>
    <t>19 - 3 - tabla CSO masc'!A1</t>
  </si>
  <si>
    <t>19 - 3 - tabla CSO fem'!A1</t>
  </si>
  <si>
    <t>Dice Raúl "Modelo de Autos"</t>
  </si>
  <si>
    <t xml:space="preserve">Falta ponder fecha de ahbilitación en los cotizadores de Conevenio Mercantil y Sepelio Individual </t>
  </si>
  <si>
    <t>Uso:</t>
  </si>
  <si>
    <t>desde:</t>
  </si>
  <si>
    <t>rama 12, arregle la fecha de habilitación, modifique 12-auxiliar</t>
  </si>
  <si>
    <t>toma los datos del menú Area Vida</t>
  </si>
  <si>
    <t>rama 19 - 3, arregle la fecha de habilitación</t>
  </si>
  <si>
    <t>rama 19 - 1, arregle la fecha de habilitación</t>
  </si>
  <si>
    <t>rama 19 - 2, arregle la fecha de habilitación</t>
  </si>
  <si>
    <t>habilitación real: habilitado la misma fecha</t>
  </si>
  <si>
    <t>Entre Rios</t>
  </si>
  <si>
    <t>4-Cons.Final</t>
  </si>
  <si>
    <t>debido a las habilitaciones, revisar las cotizaciones.</t>
  </si>
  <si>
    <t>ojo, cambie la fecha,,,quite la resta de 1 en la fecha.</t>
  </si>
  <si>
    <t>ver menu para continuar.</t>
  </si>
  <si>
    <t xml:space="preserve">complete </t>
  </si>
  <si>
    <t>en los hipervínculos van botones.</t>
  </si>
  <si>
    <t>se crea la V.2</t>
  </si>
  <si>
    <t>seguir en la hoja Menu anterior con los hipervinculos que faltan</t>
  </si>
  <si>
    <t>la hoja Menu Anterior quedará con el Habilitado… ver si se lo puede llevar a la hoja Menu</t>
  </si>
  <si>
    <t>todas las hojas apuntan a estas fechas.</t>
  </si>
  <si>
    <t>directamente queda habilitado hasta la fecha que se indica en la celda "Fecha": E8</t>
  </si>
  <si>
    <t>el uso como siempre</t>
  </si>
  <si>
    <t>Fecha Ultima de habilitacion</t>
  </si>
  <si>
    <t>se crea la V.3</t>
  </si>
  <si>
    <t>traer la tabla de impuestos por Provincia y Rama.</t>
  </si>
  <si>
    <t>determinar que ramas tienen impuesto provincial.</t>
  </si>
  <si>
    <t>ajustar el calculo a esta nueva tabla para que sea una sola tabla y todas las ramas lean ella.</t>
  </si>
  <si>
    <t>las provincias se deben llamar igual a como se las solicita en cada cotizador para que pueda buscar en la tabla.</t>
  </si>
  <si>
    <t>unificar los códigos de rama</t>
  </si>
  <si>
    <t>concatenar y buscar.</t>
  </si>
  <si>
    <t xml:space="preserve">traer, ver si es O,M ó P. </t>
  </si>
  <si>
    <t>poner % a la vista</t>
  </si>
  <si>
    <t>calcular el sellado</t>
  </si>
  <si>
    <t>en caso de San Juan, incluir a la vista el calculo del lote hogar.</t>
  </si>
  <si>
    <t>Inicial</t>
  </si>
  <si>
    <t>Provincia Todas</t>
  </si>
  <si>
    <t>Tasa para privados</t>
  </si>
  <si>
    <t>Tasa para Oficiales</t>
  </si>
  <si>
    <t>Sellado Minimo</t>
  </si>
  <si>
    <t>Min.Exen</t>
  </si>
  <si>
    <t>CE</t>
  </si>
  <si>
    <t>Codigo de Ramo</t>
  </si>
  <si>
    <t>Rama</t>
  </si>
  <si>
    <t>Seccion</t>
  </si>
  <si>
    <t>N</t>
  </si>
  <si>
    <t>INCENDIO</t>
  </si>
  <si>
    <t>CIUDAD AUTONOMA DE BS.AS.</t>
  </si>
  <si>
    <t>S</t>
  </si>
  <si>
    <t>TRANSPORTES</t>
  </si>
  <si>
    <t>AERONAVEGACION</t>
  </si>
  <si>
    <t>AUTOMOTORES</t>
  </si>
  <si>
    <t>CRISTALES</t>
  </si>
  <si>
    <t>ROBO</t>
  </si>
  <si>
    <t>RIESGOS VARIOS</t>
  </si>
  <si>
    <t>RESP. CIVIL</t>
  </si>
  <si>
    <t>SEGURO TECNICO</t>
  </si>
  <si>
    <t>GRANIZO</t>
  </si>
  <si>
    <t>ACC. PERSONALES</t>
  </si>
  <si>
    <t>CAUCION</t>
  </si>
  <si>
    <t>ACC.A PASAJEROS</t>
  </si>
  <si>
    <t>VIDA OBLIGATORIO</t>
  </si>
  <si>
    <t>VIDA. COLEC.</t>
  </si>
  <si>
    <t>VIDA INDIVIDUAL</t>
  </si>
  <si>
    <t>SEPELIO COLECTIVO</t>
  </si>
  <si>
    <t>INT.CONSORCIO</t>
  </si>
  <si>
    <t>CASCOS</t>
  </si>
  <si>
    <t>TRAB.RURAL</t>
  </si>
  <si>
    <t>COMBINADO FAMILIAR</t>
  </si>
  <si>
    <t>INTEGRAL DE COMERCIO</t>
  </si>
  <si>
    <t>ACC.ESC.-VIDA COLECT</t>
  </si>
  <si>
    <t>SEPELIO INDIVIDUAL</t>
  </si>
  <si>
    <t>SEPELIO CONTINUACION</t>
  </si>
  <si>
    <t>VIDA CONTINUACION</t>
  </si>
  <si>
    <t>Provincia y Ramo</t>
  </si>
  <si>
    <t>CIUDAD AUTONOMA DE BS.AS. - 1</t>
  </si>
  <si>
    <t>CIUDAD AUTONOMA DE BS.AS. - 2</t>
  </si>
  <si>
    <t>CIUDAD AUTONOMA DE BS.AS. - 3</t>
  </si>
  <si>
    <t>CIUDAD AUTONOMA DE BS.AS. - 4</t>
  </si>
  <si>
    <t>CIUDAD AUTONOMA DE BS.AS. - 5</t>
  </si>
  <si>
    <t>CIUDAD AUTONOMA DE BS.AS. - 6</t>
  </si>
  <si>
    <t>CIUDAD AUTONOMA DE BS.AS. - 7</t>
  </si>
  <si>
    <t>CIUDAD AUTONOMA DE BS.AS. - 8</t>
  </si>
  <si>
    <t>CIUDAD AUTONOMA DE BS.AS. - 9</t>
  </si>
  <si>
    <t>CIUDAD AUTONOMA DE BS.AS. - 10</t>
  </si>
  <si>
    <t>CIUDAD AUTONOMA DE BS.AS. - 12</t>
  </si>
  <si>
    <t>CIUDAD AUTONOMA DE BS.AS. - 13</t>
  </si>
  <si>
    <t>CIUDAD AUTONOMA DE BS.AS. - 15</t>
  </si>
  <si>
    <t>CIUDAD AUTONOMA DE BS.AS. - 17</t>
  </si>
  <si>
    <t>CIUDAD AUTONOMA DE BS.AS. - 18</t>
  </si>
  <si>
    <t>CIUDAD AUTONOMA DE BS.AS. - 19</t>
  </si>
  <si>
    <t>CIUDAD AUTONOMA DE BS.AS. - 20</t>
  </si>
  <si>
    <t>CIUDAD AUTONOMA DE BS.AS. - 21</t>
  </si>
  <si>
    <t>CIUDAD AUTONOMA DE BS.AS. - 22</t>
  </si>
  <si>
    <t>CIUDAD AUTONOMA DE BS.AS. - 23</t>
  </si>
  <si>
    <t>CIUDAD AUTONOMA DE BS.AS. - 24</t>
  </si>
  <si>
    <t>CIUDAD AUTONOMA DE BS.AS. - 25</t>
  </si>
  <si>
    <t>CIUDAD AUTONOMA DE BS.AS. - 26</t>
  </si>
  <si>
    <t>CIUDAD AUTONOMA DE BS.AS. - 28</t>
  </si>
  <si>
    <t>CIUDAD AUTONOMA DE BS.AS. - 29</t>
  </si>
  <si>
    <t>CIUDAD AUTONOMA DE BS.AS. - 30</t>
  </si>
  <si>
    <t>BUENOS AIRES - 1</t>
  </si>
  <si>
    <t>BUENOS AIRES - 2</t>
  </si>
  <si>
    <t>BUENOS AIRES - 3</t>
  </si>
  <si>
    <t>BUENOS AIRES - 4</t>
  </si>
  <si>
    <t>BUENOS AIRES - 5</t>
  </si>
  <si>
    <t>BUENOS AIRES - 6</t>
  </si>
  <si>
    <t>BUENOS AIRES - 7</t>
  </si>
  <si>
    <t>BUENOS AIRES - 8</t>
  </si>
  <si>
    <t>BUENOS AIRES - 9</t>
  </si>
  <si>
    <t>BUENOS AIRES - 10</t>
  </si>
  <si>
    <t>BUENOS AIRES - 12</t>
  </si>
  <si>
    <t>BUENOS AIRES - 13</t>
  </si>
  <si>
    <t>BUENOS AIRES - 15</t>
  </si>
  <si>
    <t>BUENOS AIRES - 17</t>
  </si>
  <si>
    <t>BUENOS AIRES - 18</t>
  </si>
  <si>
    <t>BUENOS AIRES - 19</t>
  </si>
  <si>
    <t>BUENOS AIRES - 20</t>
  </si>
  <si>
    <t>BUENOS AIRES - 21</t>
  </si>
  <si>
    <t>BUENOS AIRES - 22</t>
  </si>
  <si>
    <t>BUENOS AIRES - 23</t>
  </si>
  <si>
    <t>BUENOS AIRES - 24</t>
  </si>
  <si>
    <t>BUENOS AIRES - 25</t>
  </si>
  <si>
    <t>BUENOS AIRES - 26</t>
  </si>
  <si>
    <t>BUENOS AIRES - 28</t>
  </si>
  <si>
    <t>BUENOS AIRES - 29</t>
  </si>
  <si>
    <t>BUENOS AIRES - 30</t>
  </si>
  <si>
    <t>CATAMARCA - 1</t>
  </si>
  <si>
    <t>CATAMARCA - 2</t>
  </si>
  <si>
    <t>CATAMARCA - 3</t>
  </si>
  <si>
    <t>CATAMARCA - 4</t>
  </si>
  <si>
    <t>CATAMARCA - 5</t>
  </si>
  <si>
    <t>CATAMARCA - 6</t>
  </si>
  <si>
    <t>CATAMARCA - 7</t>
  </si>
  <si>
    <t>CATAMARCA - 8</t>
  </si>
  <si>
    <t>CATAMARCA - 9</t>
  </si>
  <si>
    <t>CATAMARCA - 10</t>
  </si>
  <si>
    <t>CATAMARCA - 12</t>
  </si>
  <si>
    <t>CATAMARCA - 13</t>
  </si>
  <si>
    <t>CATAMARCA - 15</t>
  </si>
  <si>
    <t>CATAMARCA - 17</t>
  </si>
  <si>
    <t>CATAMARCA - 18</t>
  </si>
  <si>
    <t>CATAMARCA - 19</t>
  </si>
  <si>
    <t>CATAMARCA - 20</t>
  </si>
  <si>
    <t>CATAMARCA - 21</t>
  </si>
  <si>
    <t>CATAMARCA - 22</t>
  </si>
  <si>
    <t>CATAMARCA - 23</t>
  </si>
  <si>
    <t>CATAMARCA - 24</t>
  </si>
  <si>
    <t>CATAMARCA - 25</t>
  </si>
  <si>
    <t>CATAMARCA - 26</t>
  </si>
  <si>
    <t>CATAMARCA - 28</t>
  </si>
  <si>
    <t>CATAMARCA - 29</t>
  </si>
  <si>
    <t>CATAMARCA - 30</t>
  </si>
  <si>
    <t>CORDOBA - 1</t>
  </si>
  <si>
    <t>CORDOBA - 2</t>
  </si>
  <si>
    <t>CORDOBA - 3</t>
  </si>
  <si>
    <t>CORDOBA - 4</t>
  </si>
  <si>
    <t>CORDOBA - 5</t>
  </si>
  <si>
    <t>CORDOBA - 6</t>
  </si>
  <si>
    <t>CORDOBA - 7</t>
  </si>
  <si>
    <t>CORDOBA - 8</t>
  </si>
  <si>
    <t>CORDOBA - 9</t>
  </si>
  <si>
    <t>CORDOBA - 10</t>
  </si>
  <si>
    <t>CORDOBA - 12</t>
  </si>
  <si>
    <t>CORDOBA - 13</t>
  </si>
  <si>
    <t>CORDOBA - 15</t>
  </si>
  <si>
    <t>CORDOBA - 17</t>
  </si>
  <si>
    <t>CORDOBA - 18</t>
  </si>
  <si>
    <t>CORDOBA - 19</t>
  </si>
  <si>
    <t>CORDOBA - 20</t>
  </si>
  <si>
    <t>CORDOBA - 21</t>
  </si>
  <si>
    <t>CORDOBA - 22</t>
  </si>
  <si>
    <t>CORDOBA - 23</t>
  </si>
  <si>
    <t>CORDOBA - 24</t>
  </si>
  <si>
    <t>CORDOBA - 25</t>
  </si>
  <si>
    <t>CORDOBA - 26</t>
  </si>
  <si>
    <t>CORDOBA - 28</t>
  </si>
  <si>
    <t>CORDOBA - 29</t>
  </si>
  <si>
    <t>CORDOBA - 30</t>
  </si>
  <si>
    <t>CORRIENTES - 1</t>
  </si>
  <si>
    <t>CORRIENTES - 2</t>
  </si>
  <si>
    <t>CORRIENTES - 3</t>
  </si>
  <si>
    <t>CORRIENTES - 4</t>
  </si>
  <si>
    <t>CORRIENTES - 5</t>
  </si>
  <si>
    <t>CORRIENTES - 6</t>
  </si>
  <si>
    <t>CORRIENTES - 7</t>
  </si>
  <si>
    <t>CORRIENTES - 8</t>
  </si>
  <si>
    <t>CORRIENTES - 9</t>
  </si>
  <si>
    <t>CORRIENTES - 10</t>
  </si>
  <si>
    <t>CORRIENTES - 12</t>
  </si>
  <si>
    <t>CORRIENTES - 13</t>
  </si>
  <si>
    <t>CORRIENTES - 15</t>
  </si>
  <si>
    <t>CORRIENTES - 17</t>
  </si>
  <si>
    <t>CORRIENTES - 18</t>
  </si>
  <si>
    <t>CORRIENTES - 19</t>
  </si>
  <si>
    <t>CORRIENTES - 20</t>
  </si>
  <si>
    <t>CORRIENTES - 21</t>
  </si>
  <si>
    <t>CORRIENTES - 22</t>
  </si>
  <si>
    <t>CORRIENTES - 23</t>
  </si>
  <si>
    <t>CORRIENTES - 24</t>
  </si>
  <si>
    <t>CORRIENTES - 25</t>
  </si>
  <si>
    <t>CORRIENTES - 26</t>
  </si>
  <si>
    <t>CORRIENTES - 28</t>
  </si>
  <si>
    <t>CORRIENTES - 29</t>
  </si>
  <si>
    <t>CORRIENTES - 30</t>
  </si>
  <si>
    <t>ENTRE RIOS - 1</t>
  </si>
  <si>
    <t>ENTRE RIOS - 2</t>
  </si>
  <si>
    <t>ENTRE RIOS - 3</t>
  </si>
  <si>
    <t>ENTRE RIOS - 4</t>
  </si>
  <si>
    <t>ENTRE RIOS - 5</t>
  </si>
  <si>
    <t>ENTRE RIOS - 6</t>
  </si>
  <si>
    <t>ENTRE RIOS - 7</t>
  </si>
  <si>
    <t>ENTRE RIOS - 8</t>
  </si>
  <si>
    <t>ENTRE RIOS - 9</t>
  </si>
  <si>
    <t>ENTRE RIOS - 10</t>
  </si>
  <si>
    <t>ENTRE RIOS - 12</t>
  </si>
  <si>
    <t>ENTRE RIOS - 13</t>
  </si>
  <si>
    <t>ENTRE RIOS - 15</t>
  </si>
  <si>
    <t>ENTRE RIOS - 17</t>
  </si>
  <si>
    <t>ENTRE RIOS - 18</t>
  </si>
  <si>
    <t>ENTRE RIOS - 19</t>
  </si>
  <si>
    <t>ENTRE RIOS - 20</t>
  </si>
  <si>
    <t>ENTRE RIOS - 21</t>
  </si>
  <si>
    <t>ENTRE RIOS - 22</t>
  </si>
  <si>
    <t>ENTRE RIOS - 23</t>
  </si>
  <si>
    <t>ENTRE RIOS - 24</t>
  </si>
  <si>
    <t>ENTRE RIOS - 25</t>
  </si>
  <si>
    <t>ENTRE RIOS - 26</t>
  </si>
  <si>
    <t>ENTRE RIOS - 28</t>
  </si>
  <si>
    <t>ENTRE RIOS - 29</t>
  </si>
  <si>
    <t>ENTRE RIOS - 30</t>
  </si>
  <si>
    <t>JUJUY - 1</t>
  </si>
  <si>
    <t>JUJUY - 2</t>
  </si>
  <si>
    <t>JUJUY - 3</t>
  </si>
  <si>
    <t>JUJUY - 4</t>
  </si>
  <si>
    <t>JUJUY - 5</t>
  </si>
  <si>
    <t>JUJUY - 6</t>
  </si>
  <si>
    <t>JUJUY - 7</t>
  </si>
  <si>
    <t>JUJUY - 8</t>
  </si>
  <si>
    <t>JUJUY - 9</t>
  </si>
  <si>
    <t>JUJUY - 10</t>
  </si>
  <si>
    <t>JUJUY - 12</t>
  </si>
  <si>
    <t>JUJUY - 13</t>
  </si>
  <si>
    <t>JUJUY - 15</t>
  </si>
  <si>
    <t>JUJUY - 17</t>
  </si>
  <si>
    <t>JUJUY - 18</t>
  </si>
  <si>
    <t>JUJUY - 19</t>
  </si>
  <si>
    <t>JUJUY - 20</t>
  </si>
  <si>
    <t>JUJUY - 21</t>
  </si>
  <si>
    <t>JUJUY - 22</t>
  </si>
  <si>
    <t>JUJUY - 23</t>
  </si>
  <si>
    <t>JUJUY - 24</t>
  </si>
  <si>
    <t>JUJUY - 25</t>
  </si>
  <si>
    <t>JUJUY - 26</t>
  </si>
  <si>
    <t>JUJUY - 28</t>
  </si>
  <si>
    <t>JUJUY - 29</t>
  </si>
  <si>
    <t>JUJUY - 30</t>
  </si>
  <si>
    <t>LA RIOJA - 1</t>
  </si>
  <si>
    <t>LA RIOJA - 2</t>
  </si>
  <si>
    <t>LA RIOJA - 3</t>
  </si>
  <si>
    <t>LA RIOJA - 4</t>
  </si>
  <si>
    <t>LA RIOJA - 5</t>
  </si>
  <si>
    <t>LA RIOJA - 6</t>
  </si>
  <si>
    <t>LA RIOJA - 7</t>
  </si>
  <si>
    <t>LA RIOJA - 8</t>
  </si>
  <si>
    <t>LA RIOJA - 9</t>
  </si>
  <si>
    <t>LA RIOJA - 10</t>
  </si>
  <si>
    <t>LA RIOJA - 12</t>
  </si>
  <si>
    <t>LA RIOJA - 13</t>
  </si>
  <si>
    <t>LA RIOJA - 15</t>
  </si>
  <si>
    <t>LA RIOJA - 17</t>
  </si>
  <si>
    <t>LA RIOJA - 18</t>
  </si>
  <si>
    <t>LA RIOJA - 19</t>
  </si>
  <si>
    <t>LA RIOJA - 20</t>
  </si>
  <si>
    <t>LA RIOJA - 21</t>
  </si>
  <si>
    <t>LA RIOJA - 22</t>
  </si>
  <si>
    <t>LA RIOJA - 23</t>
  </si>
  <si>
    <t>LA RIOJA - 24</t>
  </si>
  <si>
    <t>LA RIOJA - 25</t>
  </si>
  <si>
    <t>LA RIOJA - 26</t>
  </si>
  <si>
    <t>LA RIOJA - 28</t>
  </si>
  <si>
    <t>LA RIOJA - 29</t>
  </si>
  <si>
    <t>LA RIOJA - 30</t>
  </si>
  <si>
    <t>MENDOZA - 1</t>
  </si>
  <si>
    <t>MENDOZA - 2</t>
  </si>
  <si>
    <t>MENDOZA - 3</t>
  </si>
  <si>
    <t>MENDOZA - 4</t>
  </si>
  <si>
    <t>MENDOZA - 5</t>
  </si>
  <si>
    <t>MENDOZA - 6</t>
  </si>
  <si>
    <t>MENDOZA - 7</t>
  </si>
  <si>
    <t>MENDOZA - 8</t>
  </si>
  <si>
    <t>MENDOZA - 9</t>
  </si>
  <si>
    <t>MENDOZA - 10</t>
  </si>
  <si>
    <t>MENDOZA - 12</t>
  </si>
  <si>
    <t>MENDOZA - 13</t>
  </si>
  <si>
    <t>MENDOZA - 15</t>
  </si>
  <si>
    <t>MENDOZA - 17</t>
  </si>
  <si>
    <t>MENDOZA - 18</t>
  </si>
  <si>
    <t>MENDOZA - 19</t>
  </si>
  <si>
    <t>MENDOZA - 20</t>
  </si>
  <si>
    <t>MENDOZA - 21</t>
  </si>
  <si>
    <t>MENDOZA - 22</t>
  </si>
  <si>
    <t>MENDOZA - 23</t>
  </si>
  <si>
    <t>MENDOZA - 24</t>
  </si>
  <si>
    <t>MENDOZA - 25</t>
  </si>
  <si>
    <t>MENDOZA - 26</t>
  </si>
  <si>
    <t>MENDOZA - 28</t>
  </si>
  <si>
    <t>MENDOZA - 29</t>
  </si>
  <si>
    <t>MENDOZA - 30</t>
  </si>
  <si>
    <t>SALTA - 1</t>
  </si>
  <si>
    <t>SALTA - 2</t>
  </si>
  <si>
    <t>SALTA - 3</t>
  </si>
  <si>
    <t>SALTA - 4</t>
  </si>
  <si>
    <t>SALTA - 5</t>
  </si>
  <si>
    <t>SALTA - 6</t>
  </si>
  <si>
    <t>SALTA - 7</t>
  </si>
  <si>
    <t>SALTA - 8</t>
  </si>
  <si>
    <t>SALTA - 9</t>
  </si>
  <si>
    <t>SALTA - 10</t>
  </si>
  <si>
    <t>SALTA - 12</t>
  </si>
  <si>
    <t>SALTA - 13</t>
  </si>
  <si>
    <t>SALTA - 15</t>
  </si>
  <si>
    <t>SALTA - 17</t>
  </si>
  <si>
    <t>SALTA - 18</t>
  </si>
  <si>
    <t>SALTA - 19</t>
  </si>
  <si>
    <t>SALTA - 20</t>
  </si>
  <si>
    <t>SALTA - 21</t>
  </si>
  <si>
    <t>SALTA - 22</t>
  </si>
  <si>
    <t>SALTA - 23</t>
  </si>
  <si>
    <t>SALTA - 24</t>
  </si>
  <si>
    <t>SALTA - 25</t>
  </si>
  <si>
    <t>SALTA - 26</t>
  </si>
  <si>
    <t>SALTA - 28</t>
  </si>
  <si>
    <t>SALTA - 29</t>
  </si>
  <si>
    <t>SALTA - 30</t>
  </si>
  <si>
    <t>SAN JUAN - 1</t>
  </si>
  <si>
    <t>SAN JUAN - 2</t>
  </si>
  <si>
    <t>SAN JUAN - 3</t>
  </si>
  <si>
    <t>SAN JUAN - 4</t>
  </si>
  <si>
    <t>SAN JUAN - 5</t>
  </si>
  <si>
    <t>SAN JUAN - 6</t>
  </si>
  <si>
    <t>SAN JUAN - 7</t>
  </si>
  <si>
    <t>SAN JUAN - 8</t>
  </si>
  <si>
    <t>SAN JUAN - 9</t>
  </si>
  <si>
    <t>SAN JUAN - 10</t>
  </si>
  <si>
    <t>SAN JUAN - 12</t>
  </si>
  <si>
    <t>SAN JUAN - 13</t>
  </si>
  <si>
    <t>SAN JUAN - 15</t>
  </si>
  <si>
    <t>SAN JUAN - 17</t>
  </si>
  <si>
    <t>SAN JUAN - 18</t>
  </si>
  <si>
    <t>SAN JUAN - 19</t>
  </si>
  <si>
    <t>SAN JUAN - 20</t>
  </si>
  <si>
    <t>SAN JUAN - 21</t>
  </si>
  <si>
    <t>SAN JUAN - 22</t>
  </si>
  <si>
    <t>SAN JUAN - 23</t>
  </si>
  <si>
    <t>SAN JUAN - 24</t>
  </si>
  <si>
    <t>SAN JUAN - 25</t>
  </si>
  <si>
    <t>SAN JUAN - 26</t>
  </si>
  <si>
    <t>SAN JUAN - 28</t>
  </si>
  <si>
    <t>SAN JUAN - 29</t>
  </si>
  <si>
    <t>SAN JUAN - 30</t>
  </si>
  <si>
    <t>SAN LUIS - 1</t>
  </si>
  <si>
    <t>SAN LUIS - 2</t>
  </si>
  <si>
    <t>SAN LUIS - 3</t>
  </si>
  <si>
    <t>SAN LUIS - 4</t>
  </si>
  <si>
    <t>SAN LUIS - 5</t>
  </si>
  <si>
    <t>SAN LUIS - 6</t>
  </si>
  <si>
    <t>SAN LUIS - 7</t>
  </si>
  <si>
    <t>SAN LUIS - 8</t>
  </si>
  <si>
    <t>SAN LUIS - 9</t>
  </si>
  <si>
    <t>SAN LUIS - 10</t>
  </si>
  <si>
    <t>SAN LUIS - 12</t>
  </si>
  <si>
    <t>SAN LUIS - 13</t>
  </si>
  <si>
    <t>SAN LUIS - 15</t>
  </si>
  <si>
    <t>SAN LUIS - 17</t>
  </si>
  <si>
    <t>SAN LUIS - 18</t>
  </si>
  <si>
    <t>SAN LUIS - 19</t>
  </si>
  <si>
    <t>SAN LUIS - 20</t>
  </si>
  <si>
    <t>SAN LUIS - 21</t>
  </si>
  <si>
    <t>SAN LUIS - 22</t>
  </si>
  <si>
    <t>SAN LUIS - 23</t>
  </si>
  <si>
    <t>SAN LUIS - 24</t>
  </si>
  <si>
    <t>SAN LUIS - 25</t>
  </si>
  <si>
    <t>SAN LUIS - 26</t>
  </si>
  <si>
    <t>SAN LUIS - 28</t>
  </si>
  <si>
    <t>SAN LUIS - 29</t>
  </si>
  <si>
    <t>SAN LUIS - 30</t>
  </si>
  <si>
    <t>SANTA FE - 1</t>
  </si>
  <si>
    <t>SANTA FE - 2</t>
  </si>
  <si>
    <t>SANTA FE - 3</t>
  </si>
  <si>
    <t>SANTA FE - 4</t>
  </si>
  <si>
    <t>SANTA FE - 5</t>
  </si>
  <si>
    <t>SANTA FE - 6</t>
  </si>
  <si>
    <t>SANTA FE - 7</t>
  </si>
  <si>
    <t>SANTA FE - 8</t>
  </si>
  <si>
    <t>SANTA FE - 9</t>
  </si>
  <si>
    <t>SANTA FE - 10</t>
  </si>
  <si>
    <t>SANTA FE - 12</t>
  </si>
  <si>
    <t>SANTA FE - 13</t>
  </si>
  <si>
    <t>SANTA FE - 15</t>
  </si>
  <si>
    <t>SANTA FE - 17</t>
  </si>
  <si>
    <t>SANTA FE - 18</t>
  </si>
  <si>
    <t>SANTA FE - 19</t>
  </si>
  <si>
    <t>SANTA FE - 20</t>
  </si>
  <si>
    <t>SANTA FE - 21</t>
  </si>
  <si>
    <t>SANTA FE - 22</t>
  </si>
  <si>
    <t>SANTA FE - 23</t>
  </si>
  <si>
    <t>SANTA FE - 24</t>
  </si>
  <si>
    <t>SANTA FE - 25</t>
  </si>
  <si>
    <t>SANTA FE - 26</t>
  </si>
  <si>
    <t>SANTA FE - 28</t>
  </si>
  <si>
    <t>SANTA FE - 29</t>
  </si>
  <si>
    <t>SANTA FE - 30</t>
  </si>
  <si>
    <t>SANTIAGO DEL ESTERO - 1</t>
  </si>
  <si>
    <t>SANTIAGO DEL ESTERO - 2</t>
  </si>
  <si>
    <t>SANTIAGO DEL ESTERO - 3</t>
  </si>
  <si>
    <t>SANTIAGO DEL ESTERO - 4</t>
  </si>
  <si>
    <t>SANTIAGO DEL ESTERO - 5</t>
  </si>
  <si>
    <t>SANTIAGO DEL ESTERO - 6</t>
  </si>
  <si>
    <t>SANTIAGO DEL ESTERO - 7</t>
  </si>
  <si>
    <t>SANTIAGO DEL ESTERO - 8</t>
  </si>
  <si>
    <t>SANTIAGO DEL ESTERO - 9</t>
  </si>
  <si>
    <t>SANTIAGO DEL ESTERO - 10</t>
  </si>
  <si>
    <t>SANTIAGO DEL ESTERO - 12</t>
  </si>
  <si>
    <t>SANTIAGO DEL ESTERO - 13</t>
  </si>
  <si>
    <t>SANTIAGO DEL ESTERO - 15</t>
  </si>
  <si>
    <t>SANTIAGO DEL ESTERO - 17</t>
  </si>
  <si>
    <t>SANTIAGO DEL ESTERO - 18</t>
  </si>
  <si>
    <t>SANTIAGO DEL ESTERO - 19</t>
  </si>
  <si>
    <t>SANTIAGO DEL ESTERO - 20</t>
  </si>
  <si>
    <t>SANTIAGO DEL ESTERO - 21</t>
  </si>
  <si>
    <t>SANTIAGO DEL ESTERO - 22</t>
  </si>
  <si>
    <t>SANTIAGO DEL ESTERO - 23</t>
  </si>
  <si>
    <t>SANTIAGO DEL ESTERO - 24</t>
  </si>
  <si>
    <t>SANTIAGO DEL ESTERO - 25</t>
  </si>
  <si>
    <t>SANTIAGO DEL ESTERO - 26</t>
  </si>
  <si>
    <t>SANTIAGO DEL ESTERO - 28</t>
  </si>
  <si>
    <t>SANTIAGO DEL ESTERO - 29</t>
  </si>
  <si>
    <t>SANTIAGO DEL ESTERO - 30</t>
  </si>
  <si>
    <t>TUCUMAN - 1</t>
  </si>
  <si>
    <t>TUCUMAN - 2</t>
  </si>
  <si>
    <t>TUCUMAN - 3</t>
  </si>
  <si>
    <t>TUCUMAN - 4</t>
  </si>
  <si>
    <t>TUCUMAN - 5</t>
  </si>
  <si>
    <t>TUCUMAN - 6</t>
  </si>
  <si>
    <t>TUCUMAN - 7</t>
  </si>
  <si>
    <t>TUCUMAN - 8</t>
  </si>
  <si>
    <t>TUCUMAN - 9</t>
  </si>
  <si>
    <t>TUCUMAN - 10</t>
  </si>
  <si>
    <t>TUCUMAN - 12</t>
  </si>
  <si>
    <t>TUCUMAN - 13</t>
  </si>
  <si>
    <t>TUCUMAN - 15</t>
  </si>
  <si>
    <t>TUCUMAN - 17</t>
  </si>
  <si>
    <t>TUCUMAN - 18</t>
  </si>
  <si>
    <t>TUCUMAN - 19</t>
  </si>
  <si>
    <t>TUCUMAN - 20</t>
  </si>
  <si>
    <t>TUCUMAN - 21</t>
  </si>
  <si>
    <t>TUCUMAN - 22</t>
  </si>
  <si>
    <t>TUCUMAN - 23</t>
  </si>
  <si>
    <t>TUCUMAN - 24</t>
  </si>
  <si>
    <t>TUCUMAN - 25</t>
  </si>
  <si>
    <t>TUCUMAN - 26</t>
  </si>
  <si>
    <t>TUCUMAN - 28</t>
  </si>
  <si>
    <t>TUCUMAN - 29</t>
  </si>
  <si>
    <t>TUCUMAN - 30</t>
  </si>
  <si>
    <t>CHACO - 1</t>
  </si>
  <si>
    <t>CHACO - 2</t>
  </si>
  <si>
    <t>CHACO - 3</t>
  </si>
  <si>
    <t>CHACO - 4</t>
  </si>
  <si>
    <t>CHACO - 5</t>
  </si>
  <si>
    <t>CHACO - 6</t>
  </si>
  <si>
    <t>CHACO - 7</t>
  </si>
  <si>
    <t>CHACO - 8</t>
  </si>
  <si>
    <t>CHACO - 9</t>
  </si>
  <si>
    <t>CHACO - 10</t>
  </si>
  <si>
    <t>CHACO - 12</t>
  </si>
  <si>
    <t>CHACO - 13</t>
  </si>
  <si>
    <t>CHACO - 15</t>
  </si>
  <si>
    <t>CHACO - 17</t>
  </si>
  <si>
    <t>CHACO - 18</t>
  </si>
  <si>
    <t>CHACO - 19</t>
  </si>
  <si>
    <t>CHACO - 20</t>
  </si>
  <si>
    <t>CHACO - 21</t>
  </si>
  <si>
    <t>CHACO - 22</t>
  </si>
  <si>
    <t>CHACO - 23</t>
  </si>
  <si>
    <t>CHACO - 24</t>
  </si>
  <si>
    <t>CHACO - 25</t>
  </si>
  <si>
    <t>CHACO - 26</t>
  </si>
  <si>
    <t>CHACO - 28</t>
  </si>
  <si>
    <t>CHACO - 29</t>
  </si>
  <si>
    <t>CHACO - 30</t>
  </si>
  <si>
    <t>CHUBUT - 1</t>
  </si>
  <si>
    <t>CHUBUT - 2</t>
  </si>
  <si>
    <t>CHUBUT - 3</t>
  </si>
  <si>
    <t>CHUBUT - 4</t>
  </si>
  <si>
    <t>CHUBUT - 5</t>
  </si>
  <si>
    <t>CHUBUT - 6</t>
  </si>
  <si>
    <t>CHUBUT - 7</t>
  </si>
  <si>
    <t>CHUBUT - 8</t>
  </si>
  <si>
    <t>CHUBUT - 9</t>
  </si>
  <si>
    <t>CHUBUT - 10</t>
  </si>
  <si>
    <t>CHUBUT - 12</t>
  </si>
  <si>
    <t>CHUBUT - 13</t>
  </si>
  <si>
    <t>CHUBUT - 15</t>
  </si>
  <si>
    <t>CHUBUT - 17</t>
  </si>
  <si>
    <t>CHUBUT - 18</t>
  </si>
  <si>
    <t>CHUBUT - 19</t>
  </si>
  <si>
    <t>CHUBUT - 20</t>
  </si>
  <si>
    <t>CHUBUT - 21</t>
  </si>
  <si>
    <t>CHUBUT - 22</t>
  </si>
  <si>
    <t>CHUBUT - 23</t>
  </si>
  <si>
    <t>CHUBUT - 24</t>
  </si>
  <si>
    <t>CHUBUT - 25</t>
  </si>
  <si>
    <t>CHUBUT - 26</t>
  </si>
  <si>
    <t>CHUBUT - 28</t>
  </si>
  <si>
    <t>CHUBUT - 29</t>
  </si>
  <si>
    <t>CHUBUT - 30</t>
  </si>
  <si>
    <t>FORMOSA - 1</t>
  </si>
  <si>
    <t>FORMOSA - 2</t>
  </si>
  <si>
    <t>FORMOSA - 3</t>
  </si>
  <si>
    <t>FORMOSA - 4</t>
  </si>
  <si>
    <t>FORMOSA - 5</t>
  </si>
  <si>
    <t>FORMOSA - 6</t>
  </si>
  <si>
    <t>FORMOSA - 7</t>
  </si>
  <si>
    <t>FORMOSA - 8</t>
  </si>
  <si>
    <t>FORMOSA - 9</t>
  </si>
  <si>
    <t>FORMOSA - 10</t>
  </si>
  <si>
    <t>FORMOSA - 12</t>
  </si>
  <si>
    <t>FORMOSA - 13</t>
  </si>
  <si>
    <t>FORMOSA - 15</t>
  </si>
  <si>
    <t>FORMOSA - 17</t>
  </si>
  <si>
    <t>FORMOSA - 18</t>
  </si>
  <si>
    <t>FORMOSA - 19</t>
  </si>
  <si>
    <t>FORMOSA - 20</t>
  </si>
  <si>
    <t>FORMOSA - 21</t>
  </si>
  <si>
    <t>FORMOSA - 22</t>
  </si>
  <si>
    <t>FORMOSA - 23</t>
  </si>
  <si>
    <t>FORMOSA - 24</t>
  </si>
  <si>
    <t>FORMOSA - 25</t>
  </si>
  <si>
    <t>FORMOSA - 26</t>
  </si>
  <si>
    <t>FORMOSA - 28</t>
  </si>
  <si>
    <t>FORMOSA - 29</t>
  </si>
  <si>
    <t>FORMOSA - 30</t>
  </si>
  <si>
    <t>LA PAMPA - 1</t>
  </si>
  <si>
    <t>LA PAMPA - 2</t>
  </si>
  <si>
    <t>LA PAMPA - 3</t>
  </si>
  <si>
    <t>LA PAMPA - 4</t>
  </si>
  <si>
    <t>LA PAMPA - 5</t>
  </si>
  <si>
    <t>LA PAMPA - 6</t>
  </si>
  <si>
    <t>LA PAMPA - 7</t>
  </si>
  <si>
    <t>LA PAMPA - 8</t>
  </si>
  <si>
    <t>LA PAMPA - 9</t>
  </si>
  <si>
    <t>LA PAMPA - 10</t>
  </si>
  <si>
    <t>LA PAMPA - 12</t>
  </si>
  <si>
    <t>LA PAMPA - 13</t>
  </si>
  <si>
    <t>LA PAMPA - 15</t>
  </si>
  <si>
    <t>LA PAMPA - 17</t>
  </si>
  <si>
    <t>LA PAMPA - 18</t>
  </si>
  <si>
    <t>LA PAMPA - 19</t>
  </si>
  <si>
    <t>LA PAMPA - 20</t>
  </si>
  <si>
    <t>LA PAMPA - 21</t>
  </si>
  <si>
    <t>LA PAMPA - 22</t>
  </si>
  <si>
    <t>LA PAMPA - 23</t>
  </si>
  <si>
    <t>LA PAMPA - 24</t>
  </si>
  <si>
    <t>LA PAMPA - 25</t>
  </si>
  <si>
    <t>LA PAMPA - 26</t>
  </si>
  <si>
    <t>LA PAMPA - 28</t>
  </si>
  <si>
    <t>LA PAMPA - 29</t>
  </si>
  <si>
    <t>LA PAMPA - 30</t>
  </si>
  <si>
    <t>MISIONES - 1</t>
  </si>
  <si>
    <t>MISIONES - 2</t>
  </si>
  <si>
    <t>MISIONES - 3</t>
  </si>
  <si>
    <t>MISIONES - 4</t>
  </si>
  <si>
    <t>MISIONES - 5</t>
  </si>
  <si>
    <t>MISIONES - 6</t>
  </si>
  <si>
    <t>MISIONES - 7</t>
  </si>
  <si>
    <t>MISIONES - 8</t>
  </si>
  <si>
    <t>MISIONES - 9</t>
  </si>
  <si>
    <t>MISIONES - 10</t>
  </si>
  <si>
    <t>MISIONES - 12</t>
  </si>
  <si>
    <t>MISIONES - 13</t>
  </si>
  <si>
    <t>MISIONES - 15</t>
  </si>
  <si>
    <t>MISIONES - 17</t>
  </si>
  <si>
    <t>MISIONES - 18</t>
  </si>
  <si>
    <t>MISIONES - 19</t>
  </si>
  <si>
    <t>MISIONES - 20</t>
  </si>
  <si>
    <t>MISIONES - 21</t>
  </si>
  <si>
    <t>MISIONES - 22</t>
  </si>
  <si>
    <t>MISIONES - 23</t>
  </si>
  <si>
    <t>MISIONES - 24</t>
  </si>
  <si>
    <t>MISIONES - 25</t>
  </si>
  <si>
    <t>MISIONES - 26</t>
  </si>
  <si>
    <t>MISIONES - 28</t>
  </si>
  <si>
    <t>MISIONES - 29</t>
  </si>
  <si>
    <t>MISIONES - 30</t>
  </si>
  <si>
    <t>NEUQUEN - 1</t>
  </si>
  <si>
    <t>NEUQUEN - 2</t>
  </si>
  <si>
    <t>NEUQUEN - 3</t>
  </si>
  <si>
    <t>NEUQUEN - 4</t>
  </si>
  <si>
    <t>NEUQUEN - 5</t>
  </si>
  <si>
    <t>NEUQUEN - 6</t>
  </si>
  <si>
    <t>NEUQUEN - 7</t>
  </si>
  <si>
    <t>NEUQUEN - 8</t>
  </si>
  <si>
    <t>NEUQUEN - 9</t>
  </si>
  <si>
    <t>NEUQUEN - 10</t>
  </si>
  <si>
    <t>NEUQUEN - 12</t>
  </si>
  <si>
    <t>NEUQUEN - 13</t>
  </si>
  <si>
    <t>NEUQUEN - 15</t>
  </si>
  <si>
    <t>NEUQUEN - 17</t>
  </si>
  <si>
    <t>NEUQUEN - 18</t>
  </si>
  <si>
    <t>NEUQUEN - 19</t>
  </si>
  <si>
    <t>NEUQUEN - 20</t>
  </si>
  <si>
    <t>NEUQUEN - 21</t>
  </si>
  <si>
    <t>NEUQUEN - 22</t>
  </si>
  <si>
    <t>NEUQUEN - 23</t>
  </si>
  <si>
    <t>NEUQUEN - 24</t>
  </si>
  <si>
    <t>NEUQUEN - 25</t>
  </si>
  <si>
    <t>NEUQUEN - 26</t>
  </si>
  <si>
    <t>NEUQUEN - 28</t>
  </si>
  <si>
    <t>NEUQUEN - 29</t>
  </si>
  <si>
    <t>NEUQUEN - 30</t>
  </si>
  <si>
    <t>RIO NEGRO - 1</t>
  </si>
  <si>
    <t>RIO NEGRO - 2</t>
  </si>
  <si>
    <t>RIO NEGRO - 3</t>
  </si>
  <si>
    <t>RIO NEGRO - 4</t>
  </si>
  <si>
    <t>RIO NEGRO - 5</t>
  </si>
  <si>
    <t>RIO NEGRO - 6</t>
  </si>
  <si>
    <t>RIO NEGRO - 7</t>
  </si>
  <si>
    <t>RIO NEGRO - 8</t>
  </si>
  <si>
    <t>RIO NEGRO - 9</t>
  </si>
  <si>
    <t>RIO NEGRO - 10</t>
  </si>
  <si>
    <t>RIO NEGRO - 12</t>
  </si>
  <si>
    <t>RIO NEGRO - 13</t>
  </si>
  <si>
    <t>RIO NEGRO - 15</t>
  </si>
  <si>
    <t>RIO NEGRO - 17</t>
  </si>
  <si>
    <t>RIO NEGRO - 18</t>
  </si>
  <si>
    <t>RIO NEGRO - 19</t>
  </si>
  <si>
    <t>RIO NEGRO - 20</t>
  </si>
  <si>
    <t>RIO NEGRO - 21</t>
  </si>
  <si>
    <t>RIO NEGRO - 22</t>
  </si>
  <si>
    <t>RIO NEGRO - 23</t>
  </si>
  <si>
    <t>RIO NEGRO - 24</t>
  </si>
  <si>
    <t>RIO NEGRO - 25</t>
  </si>
  <si>
    <t>RIO NEGRO - 26</t>
  </si>
  <si>
    <t>RIO NEGRO - 28</t>
  </si>
  <si>
    <t>RIO NEGRO - 29</t>
  </si>
  <si>
    <t>RIO NEGRO - 30</t>
  </si>
  <si>
    <t>SANTA CRUZ - 1</t>
  </si>
  <si>
    <t>SANTA CRUZ - 2</t>
  </si>
  <si>
    <t>SANTA CRUZ - 3</t>
  </si>
  <si>
    <t>SANTA CRUZ - 4</t>
  </si>
  <si>
    <t>SANTA CRUZ - 5</t>
  </si>
  <si>
    <t>SANTA CRUZ - 6</t>
  </si>
  <si>
    <t>SANTA CRUZ - 7</t>
  </si>
  <si>
    <t>SANTA CRUZ - 8</t>
  </si>
  <si>
    <t>SANTA CRUZ - 9</t>
  </si>
  <si>
    <t>SANTA CRUZ - 10</t>
  </si>
  <si>
    <t>SANTA CRUZ - 12</t>
  </si>
  <si>
    <t>SANTA CRUZ - 13</t>
  </si>
  <si>
    <t>SANTA CRUZ - 15</t>
  </si>
  <si>
    <t>SANTA CRUZ - 17</t>
  </si>
  <si>
    <t>SANTA CRUZ - 18</t>
  </si>
  <si>
    <t>SANTA CRUZ - 19</t>
  </si>
  <si>
    <t>SANTA CRUZ - 20</t>
  </si>
  <si>
    <t>SANTA CRUZ - 21</t>
  </si>
  <si>
    <t>SANTA CRUZ - 22</t>
  </si>
  <si>
    <t>SANTA CRUZ - 23</t>
  </si>
  <si>
    <t>SANTA CRUZ - 24</t>
  </si>
  <si>
    <t>SANTA CRUZ - 25</t>
  </si>
  <si>
    <t>SANTA CRUZ - 26</t>
  </si>
  <si>
    <t>SANTA CRUZ - 28</t>
  </si>
  <si>
    <t>SANTA CRUZ - 29</t>
  </si>
  <si>
    <t>SANTA CRUZ - 30</t>
  </si>
  <si>
    <t>TIERRA DEL FUEGO - 1</t>
  </si>
  <si>
    <t>TIERRA DEL FUEGO - 2</t>
  </si>
  <si>
    <t>TIERRA DEL FUEGO - 3</t>
  </si>
  <si>
    <t>TIERRA DEL FUEGO - 4</t>
  </si>
  <si>
    <t>TIERRA DEL FUEGO - 5</t>
  </si>
  <si>
    <t>TIERRA DEL FUEGO - 6</t>
  </si>
  <si>
    <t>TIERRA DEL FUEGO - 7</t>
  </si>
  <si>
    <t>TIERRA DEL FUEGO - 8</t>
  </si>
  <si>
    <t>TIERRA DEL FUEGO - 9</t>
  </si>
  <si>
    <t>TIERRA DEL FUEGO - 10</t>
  </si>
  <si>
    <t>TIERRA DEL FUEGO - 12</t>
  </si>
  <si>
    <t>TIERRA DEL FUEGO - 13</t>
  </si>
  <si>
    <t>TIERRA DEL FUEGO - 15</t>
  </si>
  <si>
    <t>TIERRA DEL FUEGO - 17</t>
  </si>
  <si>
    <t>TIERRA DEL FUEGO - 18</t>
  </si>
  <si>
    <t>TIERRA DEL FUEGO - 19</t>
  </si>
  <si>
    <t>TIERRA DEL FUEGO - 20</t>
  </si>
  <si>
    <t>TIERRA DEL FUEGO - 21</t>
  </si>
  <si>
    <t>TIERRA DEL FUEGO - 22</t>
  </si>
  <si>
    <t>TIERRA DEL FUEGO - 23</t>
  </si>
  <si>
    <t>TIERRA DEL FUEGO - 24</t>
  </si>
  <si>
    <t>TIERRA DEL FUEGO - 25</t>
  </si>
  <si>
    <t>TIERRA DEL FUEGO - 26</t>
  </si>
  <si>
    <t>TIERRA DEL FUEGO - 28</t>
  </si>
  <si>
    <t>TIERRA DEL FUEGO - 29</t>
  </si>
  <si>
    <t>TIERRA DEL FUEGO - 30</t>
  </si>
  <si>
    <t>se modifica a partir del 10/05/2018</t>
  </si>
  <si>
    <t>será: (Municipio u Oficial) y Privados</t>
  </si>
  <si>
    <t>Tabla de Sellados por Provincia (2)</t>
  </si>
  <si>
    <t>% de tabla DIVIDIDO 100</t>
  </si>
  <si>
    <t>Sellado Mínimo:</t>
  </si>
  <si>
    <t>Impuesto: calculo o mínimo?</t>
  </si>
  <si>
    <t>Cliente Excento?</t>
  </si>
  <si>
    <t>por SI, sellado = cero</t>
  </si>
  <si>
    <t>preguntar a contaduri</t>
  </si>
  <si>
    <t>Sonia: consutar por impuestos de sellos a contaduría.</t>
  </si>
  <si>
    <t>Lista de Provincias</t>
  </si>
  <si>
    <t>hecho</t>
  </si>
  <si>
    <t>PLAN B Eventos Particulares</t>
  </si>
  <si>
    <r>
      <rPr>
        <b/>
        <u/>
        <sz val="8"/>
        <color indexed="8"/>
        <rFont val="Arial"/>
        <family val="2"/>
      </rPr>
      <t>Plan “B”</t>
    </r>
    <r>
      <rPr>
        <u/>
        <sz val="8"/>
        <color indexed="8"/>
        <rFont val="Arial"/>
        <family val="2"/>
      </rPr>
      <t>:</t>
    </r>
    <r>
      <rPr>
        <sz val="8"/>
        <color indexed="8"/>
        <rFont val="Arial"/>
        <family val="2"/>
      </rPr>
      <t xml:space="preserve"> Eventos Particulares</t>
    </r>
  </si>
  <si>
    <t>Rama 12: Terminada</t>
  </si>
  <si>
    <t>Una vez efectuado el pago, completar los datos indicados más abajo</t>
  </si>
  <si>
    <t>O haciendo Click aquí:</t>
  </si>
  <si>
    <t>se crea la V.4 / nombre anterior</t>
  </si>
  <si>
    <t xml:space="preserve">se crea la versión V.4 </t>
  </si>
  <si>
    <t>Nombre del Cotizador: Cotizador Unficado Personales V.x</t>
  </si>
  <si>
    <t>tiene 4 hojas, 3 de ellas ocultas.</t>
  </si>
  <si>
    <t>es para incluir la cotización : 23-Peon Rural, creada por Laura G.</t>
  </si>
  <si>
    <t>sellado mínimo a percibir o cobrar</t>
  </si>
  <si>
    <t>S: no cobrar (= 0), N o espacio = calcular</t>
  </si>
  <si>
    <t>Base Imponible Calculada</t>
  </si>
  <si>
    <t>Base Imponible de Tabla</t>
  </si>
  <si>
    <t>Privado u Oficial</t>
  </si>
  <si>
    <t>MUNICIPIO/OFICIAL</t>
  </si>
  <si>
    <t>Usuario</t>
  </si>
  <si>
    <t>Clave</t>
  </si>
  <si>
    <t>Coeficiente Mínimo</t>
  </si>
  <si>
    <t>Coeficiente Maximo</t>
  </si>
  <si>
    <t>Cotización Normal</t>
  </si>
  <si>
    <t>Autorización:</t>
  </si>
  <si>
    <t>Asterísco</t>
  </si>
  <si>
    <t>##</t>
  </si>
  <si>
    <t>se pretende un limite mayor y un rango de coeficiente 32080, ambos en función del usuario</t>
  </si>
  <si>
    <t>el usuario normal tiene el normal</t>
  </si>
  <si>
    <t>se modifica el limite en función del usuario</t>
  </si>
  <si>
    <t>Usuario digitado:</t>
  </si>
  <si>
    <t>clave digitada:</t>
  </si>
  <si>
    <t>clave de tabla:</t>
  </si>
  <si>
    <t>clave igual:</t>
  </si>
  <si>
    <t>sin clave</t>
  </si>
  <si>
    <t>carteles de aviso:</t>
  </si>
  <si>
    <t>por coeficiente</t>
  </si>
  <si>
    <t>por usuario</t>
  </si>
  <si>
    <t>coeficiente digitado:</t>
  </si>
  <si>
    <t>control de coeficiente:</t>
  </si>
  <si>
    <t>Falso no se permite… es error y se traslada al control de coeficiente…</t>
  </si>
  <si>
    <t>Coeficiente Maximo SA</t>
  </si>
  <si>
    <t>Titulos</t>
  </si>
  <si>
    <t>control de usuarios: desde Version V 09 - 25/10/2018</t>
  </si>
  <si>
    <t>resto de planes: =1</t>
  </si>
  <si>
    <t>planes A y B, actualiza por Coeficiente de Usuario</t>
  </si>
  <si>
    <t>planes</t>
  </si>
  <si>
    <t>control</t>
  </si>
  <si>
    <t>desde: 08/10/2018</t>
  </si>
  <si>
    <t>01-Normal</t>
  </si>
  <si>
    <t>02-Raspini Martin</t>
  </si>
  <si>
    <t>03-Pagnone Ruben</t>
  </si>
  <si>
    <t>04-Nicola Jose Luis</t>
  </si>
  <si>
    <t>05-Ramos Diego</t>
  </si>
  <si>
    <t>06-Caviglia Andrea</t>
  </si>
  <si>
    <t>07-Cersofio Mario</t>
  </si>
  <si>
    <t>08-Aybar Julia</t>
  </si>
  <si>
    <t>09-Urizar German</t>
  </si>
  <si>
    <t>10-Gonzalez Laura</t>
  </si>
  <si>
    <t>11-Heyde Sonia</t>
  </si>
  <si>
    <t>##-Autorizado por: 02-Raspini Martin</t>
  </si>
  <si>
    <t>##-Autorizado por: 03-Pagnone Ruben</t>
  </si>
  <si>
    <t>##-Autorizado por: 04-Nicola Jose Luis</t>
  </si>
  <si>
    <t>##-Autorizado por: 05-Ramos Diego</t>
  </si>
  <si>
    <t>##-Autorizado por: 06-Caviglia Andrea</t>
  </si>
  <si>
    <t>##-Autorizado por: 07-Cersofio Mario</t>
  </si>
  <si>
    <t>##-Autorizado por: 08-Aybar Julia</t>
  </si>
  <si>
    <t>##-Autorizado por: 09-Urizar German</t>
  </si>
  <si>
    <t>##-Autorizado por: 10-Gonzalez Laura</t>
  </si>
  <si>
    <t>##-Autorizado por: 11-Heyde Sonia</t>
  </si>
  <si>
    <t>RASPINI</t>
  </si>
  <si>
    <t>PAGNONE</t>
  </si>
  <si>
    <t>NICOLA</t>
  </si>
  <si>
    <t>RAMOS</t>
  </si>
  <si>
    <t>CAVIGLIA</t>
  </si>
  <si>
    <t>CERSOFIO</t>
  </si>
  <si>
    <t>AYBAR</t>
  </si>
  <si>
    <t>URIZAR</t>
  </si>
  <si>
    <t>GONZALEZ</t>
  </si>
  <si>
    <t>HEYDE</t>
  </si>
  <si>
    <t>RASPINI985</t>
  </si>
  <si>
    <t>PAGNONE360</t>
  </si>
  <si>
    <t>NICOLA229</t>
  </si>
  <si>
    <t>RAMOS131</t>
  </si>
  <si>
    <t>CAVIGLIA138</t>
  </si>
  <si>
    <t>CERSOFIO407</t>
  </si>
  <si>
    <t>AYBAR473</t>
  </si>
  <si>
    <t>URIZAR226</t>
  </si>
  <si>
    <t>GONZALEZ48</t>
  </si>
  <si>
    <t>HEYDE627</t>
  </si>
  <si>
    <t>siempre es el primero en la tabla de autorizaciones</t>
  </si>
  <si>
    <t>mail</t>
  </si>
  <si>
    <t>mraspini@institutoseguro.com.ar</t>
  </si>
  <si>
    <t>rpagnone@institutoseguro.com.ar</t>
  </si>
  <si>
    <t>jnicola@institutoseguro.com.ar</t>
  </si>
  <si>
    <t>dramos@institutoseguro.com.ar</t>
  </si>
  <si>
    <t>acaviglia@institutoseguro.com.ar</t>
  </si>
  <si>
    <t>mcersofio@institutoseguro.com.ar</t>
  </si>
  <si>
    <t>jaybar@institutoseguro.com.ar</t>
  </si>
  <si>
    <t>gurizar@institutoseguro.com.ar</t>
  </si>
  <si>
    <t>lgonzalez@institutoseguro.com.ar</t>
  </si>
  <si>
    <t>sheyde@institutoseguro.com.ar</t>
  </si>
  <si>
    <t>A pedido de Mario se incrementa AMF a 100% de cobertura Básica</t>
  </si>
  <si>
    <t>Limite Máximo de AMF</t>
  </si>
  <si>
    <t xml:space="preserve">Deportistas No Federados y cuya contratación se realice a través de  Institutciones Deportivas Registradas (CLUBES, FEDERACIONES, LIGAS, ASOCIACIONES), por accidentes ocurridos durante la práctica deportiva declarada. "PREMIO POR PERSONA (SUJETO A VARIACIONES POR SELLADO PROVINCIAL) $55.00 (Competencias y Entrenamientos). </t>
  </si>
  <si>
    <t>BAJORIESGO</t>
  </si>
  <si>
    <t>E-MAIL</t>
  </si>
  <si>
    <t>Cotizador HABILITADO</t>
  </si>
  <si>
    <t>Institución:</t>
  </si>
  <si>
    <t>Domicilio:</t>
  </si>
  <si>
    <t>Localidad:</t>
  </si>
  <si>
    <t>CUIT:</t>
  </si>
  <si>
    <t>Fecha de inicio Vigencia (mail o nota)</t>
  </si>
  <si>
    <t>Fecha de Incorporación al padron</t>
  </si>
  <si>
    <t xml:space="preserve">Suma AMF </t>
  </si>
  <si>
    <r>
      <t xml:space="preserve">Para activar la cobertura, se debe cumplimentar el circuito administrativo de </t>
    </r>
    <r>
      <rPr>
        <b/>
        <u/>
        <sz val="10"/>
        <rFont val="Arial"/>
        <family val="2"/>
      </rPr>
      <t>Presentacion de listados archivo excel y comprobante de pago,</t>
    </r>
    <r>
      <rPr>
        <sz val="10"/>
        <rFont val="Arial"/>
        <family val="2"/>
      </rPr>
      <t xml:space="preserve"> esto se lleva delante de la siguiente manera. Se hace llegar al IAPSER por correo electronico el listado, y se aceptara el comprobante de pago escaneado, si es coincidente con el detalle de listado, y que como se detalla se debera </t>
    </r>
    <r>
      <rPr>
        <b/>
        <sz val="10"/>
        <color rgb="FF0070C0"/>
        <rFont val="Arial"/>
        <family val="2"/>
      </rPr>
      <t>CARGAR DEPOSITO N°/Banco/Fecha/Importe sin centavos.</t>
    </r>
  </si>
  <si>
    <t>POLIZA</t>
  </si>
  <si>
    <t>VOLEIBOL (INDOOR-PLAYA)</t>
  </si>
  <si>
    <t>VOLEIBOL (INDOOR,PLAYA)</t>
  </si>
  <si>
    <t>PARANA</t>
  </si>
  <si>
    <t>BICA CTA.CTE.$                        1160804                                  CBU: 4260003300100011608049</t>
  </si>
  <si>
    <t>club aaa@yahoo.com</t>
  </si>
  <si>
    <t>0343-4420/126/129/132</t>
  </si>
  <si>
    <t>Deporte que digitó el operador</t>
  </si>
  <si>
    <t>San Martin 222</t>
  </si>
  <si>
    <t>Club Atlético AAA</t>
  </si>
  <si>
    <t>El seguro AP destinado a las Colonias de Vacaciones, Escuelas Deportivas y/o similares es una cobertura desarrollada por el Instituto del Seguro que apunta a cubrir los daños sufridos por el asegurado en su persona, con motivo de un accidente durante el desarrollo de las actividades ocurrido durante su permanencia en el predio indicado por el Tomador de la póliza, en horarios preestablecidos de actividades organizadas y controladas por personal capacitado.</t>
  </si>
  <si>
    <t>Niños, Jóvenes y Adultos de 3 a 60 años de edad cumplidos que concurren a Colonias de Vacaciones, Escuelas Deportivas y/o similares.</t>
  </si>
  <si>
    <r>
      <rPr>
        <b/>
        <sz val="10"/>
        <rFont val="Arial"/>
        <family val="2"/>
      </rPr>
      <t>Edades comprendidas</t>
    </r>
    <r>
      <rPr>
        <sz val="10"/>
        <rFont val="Arial"/>
        <family val="2"/>
      </rPr>
      <t xml:space="preserve"> :  </t>
    </r>
    <r>
      <rPr>
        <b/>
        <u/>
        <sz val="10"/>
        <rFont val="Arial"/>
        <family val="2"/>
      </rPr>
      <t>desde 3 años hasta  60 años cumplidos</t>
    </r>
  </si>
  <si>
    <t xml:space="preserve">                  SEGURO DE ACCIDENTES PERSONALES COLONIA DE VACACIONES </t>
  </si>
  <si>
    <r>
      <t>COBERTURA:</t>
    </r>
    <r>
      <rPr>
        <sz val="10"/>
        <rFont val="Arial"/>
        <family val="2"/>
      </rPr>
      <t xml:space="preserve"> Destinado a cubrir los daños sufridos por los asegurados en su persona, con motivo de un accidente, ocurrido durante su permanencia en el predio indicado por el Tomador de la póliza, en horarios preestablecidos de actividades organizadas y controladas por personal capacitado. Queda excluído por ende todos aquellos hechos que no esten encuadrados en la definición de Accidente. </t>
    </r>
  </si>
  <si>
    <t>Pudiendo comprender dentro de la póliza colectiva además a Profesores y Entrenadores que dirijan las actividades en las Colonias, como parte del grupo asegurado.-                                                                                                                                          (Esta cobertura no subrogan la responsabilidad prevista en la ley de Riesgos del Trabajo)</t>
  </si>
  <si>
    <t>Premio  por todo el período      por Asegurado</t>
  </si>
  <si>
    <t>El presente instructivo, detalla los pasos a seguir para completar los datos del cliente, seleccionar la cobertura correspondiente, y cumplientar el circuito adminsitrativo Tomador Póliza/IAPSER, que permita acceder a la cobertura en una correcta gestion en la contratacion, e imputacion de pagos.</t>
  </si>
  <si>
    <t>Sede Club: San Martín 222</t>
  </si>
  <si>
    <t>Lugar de Desarrollo Colonia :</t>
  </si>
  <si>
    <t>Cálculo del Día - a partir del 01/01/2021</t>
  </si>
  <si>
    <t>cantidad de Asegurados</t>
  </si>
  <si>
    <t>Alternativa:</t>
  </si>
  <si>
    <t>000600000</t>
  </si>
  <si>
    <t>000700000</t>
  </si>
  <si>
    <t>000800000</t>
  </si>
  <si>
    <t>MUERTE-03 A 60 A#OS</t>
  </si>
  <si>
    <t>INCAPACIDAD-03 A 60 A#OS</t>
  </si>
  <si>
    <t>ASIS.MED.FAR.-03 A 60 A#OS</t>
  </si>
  <si>
    <r>
      <t xml:space="preserve">Se procede a la carga de datos del Cliente/Institucion </t>
    </r>
    <r>
      <rPr>
        <b/>
        <sz val="10"/>
        <rFont val="Arial"/>
        <family val="2"/>
      </rPr>
      <t xml:space="preserve">NOMBRE-DIRECCION-TELEFONO-E-MAIL-LUGAR DESARROLLO-LOCALIDAD-CODIGO POSTAL-PROVINCIA-CUIT - SITUACION FISCAL. </t>
    </r>
    <r>
      <rPr>
        <sz val="10"/>
        <rFont val="Arial"/>
        <family val="2"/>
      </rPr>
      <t>Se recomienda completar con la mayor informacion de contacto</t>
    </r>
    <r>
      <rPr>
        <b/>
        <sz val="10"/>
        <rFont val="Arial"/>
        <family val="2"/>
      </rPr>
      <t>.Son de llenado obligatorio los campos que contienen (*) asterisco.</t>
    </r>
  </si>
  <si>
    <r>
      <t xml:space="preserve">Respecto de la vigencia, se tomara como fecha de ingreso la del deposito una vez efectuado y cargada la  misma, sino la fecha del dia. Luego se selecciona las coberturas de acuerdo a </t>
    </r>
    <r>
      <rPr>
        <b/>
        <sz val="10"/>
        <rFont val="Arial"/>
        <family val="2"/>
      </rPr>
      <t>ALTERNATIVA I "VERANO COOL" O ALTERNATIVA II "VERANO FULL"</t>
    </r>
    <r>
      <rPr>
        <sz val="10"/>
        <rFont val="Arial"/>
        <family val="2"/>
      </rPr>
      <t>.</t>
    </r>
  </si>
  <si>
    <t>Cool/Oficial</t>
  </si>
  <si>
    <t>Alternativa I (Verano Cool)</t>
  </si>
  <si>
    <r>
      <t xml:space="preserve">Muerte </t>
    </r>
    <r>
      <rPr>
        <b/>
        <sz val="8"/>
        <color indexed="12"/>
        <rFont val="Tahoma"/>
        <family val="2"/>
      </rPr>
      <t>Precat.80</t>
    </r>
  </si>
  <si>
    <r>
      <t xml:space="preserve">Incapacidad </t>
    </r>
    <r>
      <rPr>
        <b/>
        <sz val="8"/>
        <color indexed="12"/>
        <rFont val="Tahoma"/>
        <family val="2"/>
      </rPr>
      <t>Precat.81</t>
    </r>
  </si>
  <si>
    <r>
      <t xml:space="preserve">Asistencia Medica Farmaceutica
 </t>
    </r>
    <r>
      <rPr>
        <b/>
        <sz val="8"/>
        <color indexed="12"/>
        <rFont val="Tahoma"/>
        <family val="2"/>
      </rPr>
      <t>Precat.82</t>
    </r>
  </si>
  <si>
    <t>Cool/Privado</t>
  </si>
  <si>
    <r>
      <t xml:space="preserve">Muerte </t>
    </r>
    <r>
      <rPr>
        <b/>
        <sz val="8"/>
        <color indexed="12"/>
        <rFont val="Tahoma"/>
        <family val="2"/>
      </rPr>
      <t xml:space="preserve">Precat.80
</t>
    </r>
  </si>
  <si>
    <r>
      <t xml:space="preserve">Asistencia Medica Farmaceutica
</t>
    </r>
    <r>
      <rPr>
        <b/>
        <sz val="8"/>
        <color indexed="10"/>
        <rFont val="Tahoma"/>
        <family val="2"/>
      </rPr>
      <t xml:space="preserve"> </t>
    </r>
    <r>
      <rPr>
        <b/>
        <sz val="8"/>
        <color indexed="12"/>
        <rFont val="Tahoma"/>
        <family val="2"/>
      </rPr>
      <t>Precat.82</t>
    </r>
  </si>
  <si>
    <t>Full/Privado</t>
  </si>
  <si>
    <t>Alternativa I I- (Verano Full)</t>
  </si>
  <si>
    <r>
      <t xml:space="preserve">Muerte </t>
    </r>
    <r>
      <rPr>
        <b/>
        <sz val="8"/>
        <color indexed="12"/>
        <rFont val="Tahoma"/>
        <family val="2"/>
      </rPr>
      <t>Precat.83</t>
    </r>
  </si>
  <si>
    <r>
      <t xml:space="preserve">Incapacidad </t>
    </r>
    <r>
      <rPr>
        <b/>
        <sz val="8"/>
        <color indexed="12"/>
        <rFont val="Tahoma"/>
        <family val="2"/>
      </rPr>
      <t>Precat.84</t>
    </r>
  </si>
  <si>
    <r>
      <t xml:space="preserve">Asistencia Medica Farmaceutica
 </t>
    </r>
    <r>
      <rPr>
        <b/>
        <sz val="8"/>
        <color indexed="12"/>
        <rFont val="Tahoma"/>
        <family val="2"/>
      </rPr>
      <t>Precat.85</t>
    </r>
  </si>
  <si>
    <t>Full/Oficial</t>
  </si>
  <si>
    <t>Alternativa II - (Verano Full)</t>
  </si>
  <si>
    <r>
      <t xml:space="preserve">Muerte </t>
    </r>
    <r>
      <rPr>
        <b/>
        <sz val="8"/>
        <color indexed="12"/>
        <rFont val="Tahoma"/>
        <family val="2"/>
      </rPr>
      <t xml:space="preserve">Precat.83
</t>
    </r>
  </si>
  <si>
    <t>Prima Anual Verano Cool</t>
  </si>
  <si>
    <t>Los reintegros de gastos abonados se realizan por intermedio de los Directivos de la Colonia contratante o a nombre de quien efectuó el pago, si el mismo figura en la factura o recibo. El importe que abone el INSTITUTO, en concepto de indemnización es inembargable y no puede ser comprometido, transferido o cedido, total o parcialmente, a favor de terceros por ningún motivo o causa, en ninguna forma.</t>
  </si>
  <si>
    <t>No se reconocerán siniestros ocurrido en los Establecimientos fuera de las actividades informadas amparadas o en  horarios no previstos.</t>
  </si>
  <si>
    <t>El traslado de los asegurados.-</t>
  </si>
  <si>
    <t xml:space="preserve">Llenar el formulario de denuncia de Accidente Personales, en todas sus partes. El mismo se puede bajar de nuestra web: </t>
  </si>
  <si>
    <t>Los Directivos o personas a cargo de la Colonia Vacaciones deben firmar en todos los casos la Denuncia del Accidente, detallando fecha, persona afectada, institución a la que pertenece, tipo de lesión, prestaciones realizadas, circunstancias del hecho ocurrido.-</t>
  </si>
  <si>
    <t xml:space="preserve">La Denuncia, Informe Médico deberán remitirse dentro de las 72 horas de producido el hecho. </t>
  </si>
  <si>
    <t>Cuando finalice el proceso de curación, debe enviarse el Certificado de Alta conformado por los padres y/o responsables del asegurado accidentado. El INSTITUTO en todos los casos, se reserva el derecho de pedir una mayor información sobre la lesión sufrida y/o sobre su asistencia médica.</t>
  </si>
  <si>
    <t>Asegurados</t>
  </si>
  <si>
    <t>ALTERNATIVTIVA II</t>
  </si>
  <si>
    <t>Alternativa I/Alternativa II</t>
  </si>
  <si>
    <t xml:space="preserve"> &gt;=3 Edad &lt;=60</t>
  </si>
  <si>
    <t xml:space="preserve">Seguro de Accidentes a Colonias de Vacaciones </t>
  </si>
  <si>
    <t>Plan Elegido:</t>
  </si>
  <si>
    <t xml:space="preserve">Seguro de Accidentes a Colonia de Vacaciones </t>
  </si>
  <si>
    <t>COLONIAS PRIVADAS</t>
  </si>
  <si>
    <t>COLONIAS MUNICIPALES U OFICIALES</t>
  </si>
  <si>
    <t>yyyyy yyyyy</t>
  </si>
  <si>
    <t>xxxxxx  xxxxx</t>
  </si>
  <si>
    <t xml:space="preserve">atcomercial@institutoseguro.com.ar </t>
  </si>
  <si>
    <t>atcomercial@institutoseguro.com.ar</t>
  </si>
  <si>
    <t>https://www.iapserseguros.com.ar/wp-content/uploads/2021/11/IS-Seguro-de-Accidentes-PERSONALES-Formulario-de-Denuncia.pdf</t>
  </si>
  <si>
    <t>Firma y sello de Responsable/Tomador de Póliza</t>
  </si>
  <si>
    <t>Vigencia: desde su contratación hasta el 31/03/2023</t>
  </si>
  <si>
    <t>$500,00.-</t>
  </si>
  <si>
    <t>PLAN VERANO COOL</t>
  </si>
  <si>
    <t>ALTERNATIVA UNICA</t>
  </si>
  <si>
    <t>GKJGHHJG KL</t>
  </si>
  <si>
    <t>PLAN VERANO COOL 22/23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</si>
</sst>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164" formatCode="&quot;$&quot;\ #,##0;&quot;$&quot;\ \-#,##0"/>
    <numFmt numFmtId="165" formatCode="&quot;$&quot;\ #,##0;[Red]&quot;$&quot;\ \-#,##0"/>
    <numFmt numFmtId="166" formatCode="_ &quot;$&quot;\ * #,##0.00_ ;_ &quot;$&quot;\ * \-#,##0.00_ ;_ &quot;$&quot;\ * &quot;-&quot;??_ ;_ @_ "/>
    <numFmt numFmtId="167" formatCode="#,##0.0000"/>
    <numFmt numFmtId="168" formatCode="0.000"/>
    <numFmt numFmtId="169" formatCode="#,##0.000"/>
    <numFmt numFmtId="170" formatCode="#,##0;[Red]#,##0"/>
    <numFmt numFmtId="171" formatCode="dd/mm/yyyy;@"/>
    <numFmt numFmtId="172" formatCode="#,##0.00000"/>
    <numFmt numFmtId="173" formatCode="#,##0.0000000000"/>
    <numFmt numFmtId="174" formatCode="_ &quot;$&quot;\ * #,##0_ ;_ &quot;$&quot;\ * \-#,##0_ ;_ &quot;$&quot;\ * &quot;-&quot;??_ ;_ @_ "/>
    <numFmt numFmtId="175" formatCode="#,##0.000000_ ;\-#,##0.000000\ "/>
    <numFmt numFmtId="176" formatCode="\$\ 0.00"/>
    <numFmt numFmtId="177" formatCode="#,##0.00000000_ ;\-#,##0.00000000\ "/>
    <numFmt numFmtId="178" formatCode="_(&quot;$&quot;* #,##0_);_(&quot;$&quot;* \(#,##0\);_(&quot;$&quot;* &quot;-&quot;??_);_(@_)"/>
    <numFmt numFmtId="179" formatCode="[$-F800]dddd\,\ mmmm\ dd\,\ yyyy"/>
    <numFmt numFmtId="180" formatCode="&quot;$&quot;\ #,##0"/>
  </numFmts>
  <fonts count="161" x14ac:knownFonts="1">
    <font>
      <sz val="11"/>
      <color theme="1"/>
      <name val="Calibri"/>
      <family val="2"/>
      <scheme val="minor"/>
    </font>
    <font>
      <sz val="8"/>
      <color theme="1"/>
      <name val="Arial"/>
      <family val="2"/>
    </font>
    <font>
      <sz val="8"/>
      <color theme="1"/>
      <name val="Arial"/>
      <family val="2"/>
    </font>
    <font>
      <sz val="11"/>
      <color theme="1"/>
      <name val="Calibri"/>
      <family val="2"/>
      <scheme val="minor"/>
    </font>
    <font>
      <sz val="11"/>
      <color rgb="FFFF0000"/>
      <name val="Calibri"/>
      <family val="2"/>
      <scheme val="minor"/>
    </font>
    <font>
      <b/>
      <sz val="11"/>
      <color theme="1"/>
      <name val="Calibri"/>
      <family val="2"/>
      <scheme val="minor"/>
    </font>
    <font>
      <sz val="11"/>
      <color theme="0"/>
      <name val="Calibri"/>
      <family val="2"/>
      <scheme val="minor"/>
    </font>
    <font>
      <sz val="16"/>
      <color theme="1"/>
      <name val="Calibri"/>
      <family val="2"/>
      <scheme val="minor"/>
    </font>
    <font>
      <b/>
      <sz val="14"/>
      <color theme="1"/>
      <name val="Calibri"/>
      <family val="2"/>
      <scheme val="minor"/>
    </font>
    <font>
      <sz val="11"/>
      <name val="Calibri"/>
      <family val="2"/>
      <scheme val="minor"/>
    </font>
    <font>
      <sz val="12"/>
      <name val="Arial"/>
      <family val="2"/>
    </font>
    <font>
      <b/>
      <sz val="12"/>
      <color theme="1"/>
      <name val="Calibri"/>
      <family val="2"/>
      <scheme val="minor"/>
    </font>
    <font>
      <sz val="10"/>
      <name val="Arial"/>
      <family val="2"/>
    </font>
    <font>
      <b/>
      <sz val="10"/>
      <name val="Arial"/>
      <family val="2"/>
    </font>
    <font>
      <u/>
      <sz val="11"/>
      <color theme="10"/>
      <name val="Calibri"/>
      <family val="2"/>
      <scheme val="minor"/>
    </font>
    <font>
      <sz val="10"/>
      <name val="Calibri"/>
      <family val="2"/>
      <scheme val="minor"/>
    </font>
    <font>
      <b/>
      <sz val="10"/>
      <name val="Calibri"/>
      <family val="2"/>
      <scheme val="minor"/>
    </font>
    <font>
      <sz val="8"/>
      <name val="Arial"/>
      <family val="2"/>
    </font>
    <font>
      <sz val="14"/>
      <color indexed="8"/>
      <name val="Calibri"/>
      <family val="2"/>
    </font>
    <font>
      <b/>
      <sz val="14"/>
      <color indexed="8"/>
      <name val="Calibri"/>
      <family val="2"/>
    </font>
    <font>
      <b/>
      <sz val="11"/>
      <color indexed="8"/>
      <name val="Calibri"/>
      <family val="2"/>
    </font>
    <font>
      <sz val="14"/>
      <name val="Arial"/>
      <family val="2"/>
    </font>
    <font>
      <u/>
      <sz val="12"/>
      <color indexed="12"/>
      <name val="Arial"/>
      <family val="2"/>
    </font>
    <font>
      <b/>
      <sz val="12"/>
      <color indexed="8"/>
      <name val="Calibri"/>
      <family val="2"/>
    </font>
    <font>
      <sz val="18"/>
      <name val="Arial"/>
      <family val="2"/>
    </font>
    <font>
      <sz val="8"/>
      <color indexed="8"/>
      <name val="Calibri"/>
      <family val="2"/>
    </font>
    <font>
      <u/>
      <sz val="8"/>
      <color indexed="8"/>
      <name val="Arial"/>
      <family val="2"/>
    </font>
    <font>
      <sz val="12"/>
      <color indexed="8"/>
      <name val="Calibri"/>
      <family val="2"/>
    </font>
    <font>
      <b/>
      <sz val="16"/>
      <color indexed="8"/>
      <name val="Calibri"/>
      <family val="2"/>
    </font>
    <font>
      <sz val="16"/>
      <color indexed="8"/>
      <name val="Calibri"/>
      <family val="2"/>
    </font>
    <font>
      <b/>
      <sz val="24"/>
      <color indexed="8"/>
      <name val="Calibri"/>
      <family val="2"/>
    </font>
    <font>
      <b/>
      <sz val="10"/>
      <color indexed="10"/>
      <name val="Arial"/>
      <family val="2"/>
    </font>
    <font>
      <sz val="8"/>
      <color rgb="FFFF0000"/>
      <name val="Arial"/>
      <family val="2"/>
    </font>
    <font>
      <sz val="9"/>
      <name val="Arial"/>
      <family val="2"/>
    </font>
    <font>
      <b/>
      <sz val="8"/>
      <name val="Arial"/>
      <family val="2"/>
    </font>
    <font>
      <b/>
      <sz val="12"/>
      <name val="Arial"/>
      <family val="2"/>
    </font>
    <font>
      <sz val="11"/>
      <name val="Arial"/>
      <family val="2"/>
    </font>
    <font>
      <sz val="14"/>
      <color rgb="FFFF0000"/>
      <name val="Calibri"/>
      <family val="2"/>
    </font>
    <font>
      <sz val="8"/>
      <color indexed="8"/>
      <name val="Arial"/>
      <family val="2"/>
    </font>
    <font>
      <sz val="8"/>
      <color rgb="FF000000"/>
      <name val="Arial"/>
      <family val="2"/>
    </font>
    <font>
      <b/>
      <u/>
      <sz val="8"/>
      <color indexed="8"/>
      <name val="Arial"/>
      <family val="2"/>
    </font>
    <font>
      <b/>
      <sz val="8"/>
      <color indexed="8"/>
      <name val="Arial"/>
      <family val="2"/>
    </font>
    <font>
      <b/>
      <sz val="8"/>
      <color indexed="8"/>
      <name val="Calibri"/>
      <family val="2"/>
    </font>
    <font>
      <sz val="8"/>
      <color theme="1"/>
      <name val="Calibri"/>
      <family val="2"/>
      <scheme val="minor"/>
    </font>
    <font>
      <b/>
      <sz val="20"/>
      <color indexed="8"/>
      <name val="Calibri"/>
      <family val="2"/>
    </font>
    <font>
      <b/>
      <sz val="10"/>
      <color indexed="8"/>
      <name val="Calibri"/>
      <family val="2"/>
    </font>
    <font>
      <b/>
      <u/>
      <sz val="20"/>
      <color indexed="8"/>
      <name val="Calibri"/>
      <family val="2"/>
    </font>
    <font>
      <sz val="20"/>
      <color indexed="8"/>
      <name val="Calibri"/>
      <family val="2"/>
    </font>
    <font>
      <b/>
      <u/>
      <sz val="11"/>
      <color indexed="8"/>
      <name val="Calibri"/>
      <family val="2"/>
    </font>
    <font>
      <b/>
      <sz val="14"/>
      <name val="Arial"/>
      <family val="2"/>
    </font>
    <font>
      <b/>
      <sz val="16"/>
      <name val="Arial"/>
      <family val="2"/>
    </font>
    <font>
      <b/>
      <sz val="14"/>
      <color indexed="12"/>
      <name val="Arial"/>
      <family val="2"/>
    </font>
    <font>
      <sz val="14"/>
      <name val="Calibri"/>
      <family val="2"/>
      <scheme val="minor"/>
    </font>
    <font>
      <sz val="14"/>
      <color theme="1"/>
      <name val="Calibri"/>
      <family val="2"/>
      <scheme val="minor"/>
    </font>
    <font>
      <u/>
      <sz val="8.8000000000000007"/>
      <color theme="10"/>
      <name val="Calibri"/>
      <family val="2"/>
    </font>
    <font>
      <sz val="16"/>
      <name val="Calibri"/>
      <family val="2"/>
      <scheme val="minor"/>
    </font>
    <font>
      <sz val="12"/>
      <name val="Calibri"/>
      <family val="2"/>
      <scheme val="minor"/>
    </font>
    <font>
      <sz val="16"/>
      <name val="Arial"/>
      <family val="2"/>
    </font>
    <font>
      <b/>
      <sz val="10"/>
      <color theme="3" tint="-0.499984740745262"/>
      <name val="Arial"/>
      <family val="2"/>
    </font>
    <font>
      <b/>
      <sz val="12"/>
      <color theme="3" tint="-0.499984740745262"/>
      <name val="Arial"/>
      <family val="2"/>
    </font>
    <font>
      <sz val="10"/>
      <color theme="3" tint="-0.249977111117893"/>
      <name val="Arial"/>
      <family val="2"/>
    </font>
    <font>
      <b/>
      <sz val="10"/>
      <color theme="3" tint="-0.249977111117893"/>
      <name val="Arial"/>
      <family val="2"/>
    </font>
    <font>
      <b/>
      <u/>
      <sz val="10"/>
      <name val="Arial"/>
      <family val="2"/>
    </font>
    <font>
      <b/>
      <sz val="12"/>
      <color theme="3"/>
      <name val="Arial"/>
      <family val="2"/>
    </font>
    <font>
      <b/>
      <sz val="18"/>
      <name val="Arial"/>
      <family val="2"/>
    </font>
    <font>
      <u/>
      <sz val="10"/>
      <color theme="10"/>
      <name val="Arial"/>
      <family val="2"/>
    </font>
    <font>
      <b/>
      <sz val="14"/>
      <color theme="4" tint="-0.499984740745262"/>
      <name val="Arial"/>
      <family val="2"/>
    </font>
    <font>
      <b/>
      <sz val="9"/>
      <color theme="4" tint="-0.499984740745262"/>
      <name val="Arial"/>
      <family val="2"/>
    </font>
    <font>
      <b/>
      <sz val="10"/>
      <color rgb="FF0070C0"/>
      <name val="Arial"/>
      <family val="2"/>
    </font>
    <font>
      <b/>
      <sz val="10"/>
      <color theme="6" tint="0.39997558519241921"/>
      <name val="Calibri"/>
      <family val="2"/>
      <scheme val="minor"/>
    </font>
    <font>
      <b/>
      <sz val="10"/>
      <color theme="0"/>
      <name val="Calibri"/>
      <family val="2"/>
    </font>
    <font>
      <b/>
      <sz val="10"/>
      <color theme="6" tint="-0.499984740745262"/>
      <name val="Arial"/>
      <family val="2"/>
    </font>
    <font>
      <b/>
      <sz val="10"/>
      <color rgb="FFFF0000"/>
      <name val="Arial"/>
      <family val="2"/>
    </font>
    <font>
      <b/>
      <sz val="10"/>
      <color rgb="FF00B050"/>
      <name val="Arial"/>
      <family val="2"/>
    </font>
    <font>
      <sz val="10"/>
      <color rgb="FFFF0000"/>
      <name val="Arial"/>
      <family val="2"/>
    </font>
    <font>
      <b/>
      <sz val="12"/>
      <color theme="4" tint="-0.499984740745262"/>
      <name val="Arial"/>
      <family val="2"/>
    </font>
    <font>
      <b/>
      <sz val="10"/>
      <color theme="3"/>
      <name val="Arial"/>
      <family val="2"/>
    </font>
    <font>
      <sz val="8"/>
      <name val="Times New Roman"/>
      <family val="1"/>
    </font>
    <font>
      <sz val="14"/>
      <name val="Times New Roman"/>
      <family val="1"/>
    </font>
    <font>
      <sz val="9"/>
      <name val="Calibri"/>
      <family val="2"/>
      <scheme val="minor"/>
    </font>
    <font>
      <sz val="9"/>
      <name val="Times New Roman"/>
      <family val="1"/>
    </font>
    <font>
      <b/>
      <sz val="13"/>
      <color rgb="FF000000"/>
      <name val="Calibri"/>
      <family val="2"/>
    </font>
    <font>
      <sz val="26"/>
      <name val="Arial"/>
      <family val="2"/>
    </font>
    <font>
      <sz val="12"/>
      <name val="Times New Roman"/>
      <family val="1"/>
    </font>
    <font>
      <b/>
      <u/>
      <sz val="13"/>
      <color rgb="FF000000"/>
      <name val="Calibri"/>
      <family val="2"/>
    </font>
    <font>
      <b/>
      <sz val="12"/>
      <color rgb="FF000000"/>
      <name val="Calibri"/>
      <family val="2"/>
    </font>
    <font>
      <sz val="10"/>
      <color theme="1"/>
      <name val="Courier New"/>
      <family val="3"/>
    </font>
    <font>
      <sz val="12"/>
      <color theme="1"/>
      <name val="Calibri"/>
      <family val="2"/>
    </font>
    <font>
      <b/>
      <sz val="11"/>
      <color theme="3" tint="-0.249977111117893"/>
      <name val="Calibri"/>
      <family val="2"/>
      <scheme val="minor"/>
    </font>
    <font>
      <sz val="13"/>
      <name val="Arial"/>
      <family val="2"/>
    </font>
    <font>
      <sz val="13"/>
      <color theme="1"/>
      <name val="Calibri"/>
      <family val="2"/>
    </font>
    <font>
      <sz val="11"/>
      <color theme="1"/>
      <name val="Calibri"/>
      <family val="2"/>
    </font>
    <font>
      <sz val="10"/>
      <name val="Calibri"/>
      <family val="2"/>
    </font>
    <font>
      <sz val="11"/>
      <color theme="1"/>
      <name val="Courier New"/>
      <family val="3"/>
    </font>
    <font>
      <sz val="9"/>
      <color theme="1"/>
      <name val="Calibri"/>
      <family val="2"/>
    </font>
    <font>
      <sz val="8"/>
      <name val="Calibri"/>
      <family val="2"/>
    </font>
    <font>
      <b/>
      <sz val="10"/>
      <color theme="3" tint="-0.249977111117893"/>
      <name val="Calibri"/>
      <family val="2"/>
      <scheme val="minor"/>
    </font>
    <font>
      <b/>
      <sz val="12"/>
      <color theme="3" tint="-0.249977111117893"/>
      <name val="Calibri"/>
      <family val="2"/>
      <scheme val="minor"/>
    </font>
    <font>
      <u/>
      <sz val="9"/>
      <name val="Times New Roman"/>
      <family val="1"/>
    </font>
    <font>
      <sz val="8"/>
      <name val="Calibri"/>
      <family val="2"/>
      <scheme val="minor"/>
    </font>
    <font>
      <sz val="16"/>
      <name val="Times New Roman"/>
      <family val="1"/>
    </font>
    <font>
      <sz val="11"/>
      <name val="Times New Roman"/>
      <family val="1"/>
    </font>
    <font>
      <sz val="13"/>
      <name val="Calibri"/>
      <family val="2"/>
      <scheme val="minor"/>
    </font>
    <font>
      <sz val="12"/>
      <color theme="1"/>
      <name val="Courier New"/>
      <family val="3"/>
    </font>
    <font>
      <b/>
      <sz val="11"/>
      <color rgb="FF000000"/>
      <name val="Calibri"/>
      <family val="2"/>
      <scheme val="minor"/>
    </font>
    <font>
      <b/>
      <sz val="7"/>
      <name val="Arial"/>
      <family val="2"/>
    </font>
    <font>
      <sz val="7"/>
      <name val="Arial"/>
      <family val="2"/>
    </font>
    <font>
      <b/>
      <sz val="16"/>
      <color theme="1"/>
      <name val="Calibri"/>
      <family val="2"/>
      <scheme val="minor"/>
    </font>
    <font>
      <b/>
      <i/>
      <u/>
      <sz val="18"/>
      <color theme="1"/>
      <name val="Calibri"/>
      <family val="2"/>
      <scheme val="minor"/>
    </font>
    <font>
      <i/>
      <u/>
      <sz val="11"/>
      <color theme="1"/>
      <name val="Calibri"/>
      <family val="2"/>
      <scheme val="minor"/>
    </font>
    <font>
      <b/>
      <sz val="13"/>
      <color theme="3" tint="-0.249977111117893"/>
      <name val="Arial"/>
      <family val="2"/>
    </font>
    <font>
      <sz val="28"/>
      <name val="Arial"/>
      <family val="2"/>
    </font>
    <font>
      <b/>
      <sz val="12"/>
      <color theme="3" tint="-0.249977111117893"/>
      <name val="Arial"/>
      <family val="2"/>
    </font>
    <font>
      <sz val="6"/>
      <color theme="1"/>
      <name val="Courier New"/>
      <family val="3"/>
    </font>
    <font>
      <sz val="6"/>
      <color theme="0"/>
      <name val="Courier New"/>
      <family val="3"/>
    </font>
    <font>
      <sz val="10"/>
      <color theme="1"/>
      <name val="Calibri"/>
      <family val="2"/>
    </font>
    <font>
      <b/>
      <sz val="10"/>
      <color theme="1"/>
      <name val="Calibri"/>
      <family val="2"/>
    </font>
    <font>
      <sz val="8"/>
      <color theme="1"/>
      <name val="Calibri"/>
      <family val="2"/>
    </font>
    <font>
      <sz val="8"/>
      <color theme="1"/>
      <name val="Courier New"/>
      <family val="3"/>
    </font>
    <font>
      <b/>
      <sz val="6"/>
      <color theme="0"/>
      <name val="Arial"/>
      <family val="2"/>
    </font>
    <font>
      <b/>
      <sz val="11"/>
      <color theme="1"/>
      <name val="Calibri"/>
      <family val="2"/>
    </font>
    <font>
      <b/>
      <sz val="12"/>
      <color theme="0"/>
      <name val="Calibri"/>
      <family val="2"/>
    </font>
    <font>
      <sz val="10"/>
      <color rgb="FF000000"/>
      <name val="Tahoma"/>
      <family val="2"/>
    </font>
    <font>
      <b/>
      <sz val="13"/>
      <color theme="1"/>
      <name val="Calibri"/>
      <family val="2"/>
    </font>
    <font>
      <b/>
      <sz val="12"/>
      <color theme="1"/>
      <name val="Calibri"/>
      <family val="2"/>
    </font>
    <font>
      <b/>
      <sz val="11"/>
      <color theme="0"/>
      <name val="Calibri"/>
      <family val="2"/>
    </font>
    <font>
      <sz val="11"/>
      <name val="Calibri"/>
      <family val="2"/>
    </font>
    <font>
      <sz val="9"/>
      <name val="Calibri"/>
      <family val="2"/>
    </font>
    <font>
      <sz val="10"/>
      <color rgb="FFFF0000"/>
      <name val="Courier New"/>
      <family val="3"/>
    </font>
    <font>
      <b/>
      <sz val="10"/>
      <color rgb="FFFFFFFF"/>
      <name val="Calibri"/>
      <family val="2"/>
    </font>
    <font>
      <sz val="6"/>
      <color rgb="FF92D050"/>
      <name val="Courier New"/>
      <family val="3"/>
    </font>
    <font>
      <b/>
      <sz val="12"/>
      <color theme="3"/>
      <name val="Calibri"/>
      <family val="2"/>
    </font>
    <font>
      <b/>
      <sz val="8"/>
      <color theme="3" tint="-0.249977111117893"/>
      <name val="Arial"/>
      <family val="2"/>
    </font>
    <font>
      <b/>
      <sz val="12"/>
      <color rgb="FF1F497D"/>
      <name val="Arial"/>
      <family val="2"/>
    </font>
    <font>
      <b/>
      <sz val="9"/>
      <name val="Tahoma"/>
      <family val="2"/>
    </font>
    <font>
      <b/>
      <sz val="8"/>
      <name val="Tahoma"/>
      <family val="2"/>
    </font>
    <font>
      <b/>
      <sz val="8"/>
      <color indexed="12"/>
      <name val="Tahoma"/>
      <family val="2"/>
    </font>
    <font>
      <b/>
      <sz val="8"/>
      <color indexed="10"/>
      <name val="Tahoma"/>
      <family val="2"/>
    </font>
    <font>
      <sz val="11"/>
      <color indexed="10"/>
      <name val="Tahoma"/>
      <family val="2"/>
    </font>
    <font>
      <sz val="16"/>
      <name val="Tahoma"/>
      <family val="2"/>
    </font>
    <font>
      <sz val="8"/>
      <name val="Tahoma"/>
      <family val="2"/>
    </font>
    <font>
      <sz val="12"/>
      <color rgb="FFFF0000"/>
      <name val="Arial"/>
      <family val="2"/>
    </font>
    <font>
      <b/>
      <sz val="36"/>
      <color rgb="FFFF0000"/>
      <name val="Arial"/>
      <family val="2"/>
    </font>
    <font>
      <sz val="11"/>
      <color rgb="FFFF0000"/>
      <name val="Arial"/>
      <family val="2"/>
    </font>
    <font>
      <sz val="11"/>
      <color rgb="FF1F497D"/>
      <name val="Calibri"/>
      <family val="2"/>
    </font>
    <font>
      <b/>
      <sz val="10"/>
      <name val="Tahoma"/>
      <family val="2"/>
    </font>
    <font>
      <sz val="10"/>
      <name val="Tahoma"/>
      <family val="2"/>
    </font>
    <font>
      <b/>
      <u/>
      <sz val="18"/>
      <color theme="10"/>
      <name val="Calibri"/>
      <family val="2"/>
      <scheme val="minor"/>
    </font>
    <font>
      <b/>
      <sz val="20"/>
      <color theme="1"/>
      <name val="Calibri"/>
      <family val="2"/>
      <scheme val="minor"/>
    </font>
    <font>
      <b/>
      <sz val="14"/>
      <color theme="1"/>
      <name val="Calibri"/>
      <family val="2"/>
    </font>
    <font>
      <sz val="11"/>
      <color rgb="FF00B050"/>
      <name val="Calibri"/>
      <family val="2"/>
      <scheme val="minor"/>
    </font>
    <font>
      <b/>
      <sz val="9"/>
      <color theme="0"/>
      <name val="Calibri"/>
      <family val="2"/>
    </font>
    <font>
      <b/>
      <sz val="8"/>
      <color theme="0"/>
      <name val="Calibri"/>
      <family val="2"/>
    </font>
    <font>
      <b/>
      <sz val="8"/>
      <color theme="3" tint="-0.499984740745262"/>
      <name val="Arial"/>
      <family val="2"/>
    </font>
    <font>
      <b/>
      <sz val="16"/>
      <color theme="3" tint="-0.249977111117893"/>
      <name val="Arial"/>
      <family val="2"/>
    </font>
    <font>
      <b/>
      <sz val="12"/>
      <name val="Calibri"/>
      <family val="2"/>
      <scheme val="minor"/>
    </font>
    <font>
      <b/>
      <sz val="16"/>
      <name val="Calibri"/>
      <family val="2"/>
      <scheme val="minor"/>
    </font>
    <font>
      <b/>
      <sz val="14"/>
      <name val="Calibri"/>
      <family val="2"/>
      <scheme val="minor"/>
    </font>
    <font>
      <b/>
      <sz val="12"/>
      <name val="Calibri"/>
      <family val="2"/>
    </font>
    <font>
      <b/>
      <sz val="11"/>
      <name val="Calibri"/>
      <family val="2"/>
    </font>
    <font>
      <b/>
      <sz val="9"/>
      <name val="Arial"/>
      <family val="2"/>
    </font>
  </fonts>
  <fills count="51">
    <fill>
      <patternFill patternType="none"/>
    </fill>
    <fill>
      <patternFill patternType="gray125"/>
    </fill>
    <fill>
      <patternFill patternType="solid">
        <fgColor theme="6" tint="0.39997558519241921"/>
        <bgColor indexed="64"/>
      </patternFill>
    </fill>
    <fill>
      <patternFill patternType="solid">
        <fgColor theme="0" tint="-0.14999847407452621"/>
        <bgColor indexed="64"/>
      </patternFill>
    </fill>
    <fill>
      <patternFill patternType="solid">
        <fgColor indexed="9"/>
        <bgColor indexed="64"/>
      </patternFill>
    </fill>
    <fill>
      <patternFill patternType="solid">
        <fgColor rgb="FFFFC000"/>
        <bgColor indexed="64"/>
      </patternFill>
    </fill>
    <fill>
      <patternFill patternType="solid">
        <fgColor indexed="13"/>
        <bgColor indexed="64"/>
      </patternFill>
    </fill>
    <fill>
      <patternFill patternType="solid">
        <fgColor indexed="11"/>
        <bgColor indexed="64"/>
      </patternFill>
    </fill>
    <fill>
      <patternFill patternType="solid">
        <fgColor indexed="44"/>
        <bgColor indexed="64"/>
      </patternFill>
    </fill>
    <fill>
      <patternFill patternType="solid">
        <fgColor rgb="FFFFFF00"/>
        <bgColor indexed="64"/>
      </patternFill>
    </fill>
    <fill>
      <patternFill patternType="solid">
        <fgColor indexed="55"/>
        <bgColor indexed="64"/>
      </patternFill>
    </fill>
    <fill>
      <patternFill patternType="solid">
        <fgColor indexed="29"/>
        <bgColor indexed="64"/>
      </patternFill>
    </fill>
    <fill>
      <patternFill patternType="solid">
        <fgColor indexed="57"/>
        <bgColor indexed="64"/>
      </patternFill>
    </fill>
    <fill>
      <patternFill patternType="solid">
        <fgColor indexed="51"/>
        <bgColor indexed="64"/>
      </patternFill>
    </fill>
    <fill>
      <patternFill patternType="solid">
        <fgColor indexed="62"/>
        <bgColor indexed="64"/>
      </patternFill>
    </fill>
    <fill>
      <patternFill patternType="solid">
        <fgColor indexed="46"/>
        <bgColor indexed="64"/>
      </patternFill>
    </fill>
    <fill>
      <patternFill patternType="solid">
        <fgColor indexed="14"/>
        <bgColor indexed="64"/>
      </patternFill>
    </fill>
    <fill>
      <patternFill patternType="solid">
        <fgColor theme="9"/>
        <bgColor indexed="64"/>
      </patternFill>
    </fill>
    <fill>
      <patternFill patternType="solid">
        <fgColor rgb="FF00B0F0"/>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bgColor indexed="64"/>
      </patternFill>
    </fill>
    <fill>
      <patternFill patternType="solid">
        <fgColor theme="3" tint="0.59999389629810485"/>
        <bgColor indexed="64"/>
      </patternFill>
    </fill>
    <fill>
      <patternFill patternType="solid">
        <fgColor theme="5" tint="0.59999389629810485"/>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3"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6" tint="-0.249977111117893"/>
        <bgColor indexed="64"/>
      </patternFill>
    </fill>
    <fill>
      <patternFill patternType="solid">
        <fgColor theme="6" tint="-0.499984740745262"/>
        <bgColor indexed="64"/>
      </patternFill>
    </fill>
    <fill>
      <patternFill patternType="solid">
        <fgColor rgb="FFEAEBB5"/>
        <bgColor indexed="64"/>
      </patternFill>
    </fill>
    <fill>
      <patternFill patternType="solid">
        <fgColor rgb="FFEAEBB5"/>
        <bgColor auto="1"/>
      </patternFill>
    </fill>
    <fill>
      <patternFill patternType="solid">
        <fgColor theme="2" tint="-0.249977111117893"/>
        <bgColor indexed="64"/>
      </patternFill>
    </fill>
    <fill>
      <patternFill patternType="solid">
        <fgColor theme="9" tint="-0.249977111117893"/>
        <bgColor indexed="64"/>
      </patternFill>
    </fill>
    <fill>
      <patternFill patternType="solid">
        <fgColor theme="7" tint="0.59999389629810485"/>
        <bgColor indexed="64"/>
      </patternFill>
    </fill>
    <fill>
      <patternFill patternType="solid">
        <fgColor theme="3" tint="0.39997558519241921"/>
        <bgColor indexed="64"/>
      </patternFill>
    </fill>
    <fill>
      <patternFill patternType="solid">
        <fgColor theme="8" tint="0.59999389629810485"/>
        <bgColor indexed="64"/>
      </patternFill>
    </fill>
    <fill>
      <patternFill patternType="solid">
        <fgColor rgb="FF92D050"/>
        <bgColor indexed="64"/>
      </patternFill>
    </fill>
    <fill>
      <patternFill patternType="solid">
        <fgColor theme="2" tint="-9.9978637043366805E-2"/>
        <bgColor indexed="64"/>
      </patternFill>
    </fill>
    <fill>
      <patternFill patternType="solid">
        <fgColor theme="4" tint="-0.499984740745262"/>
        <bgColor indexed="64"/>
      </patternFill>
    </fill>
    <fill>
      <patternFill patternType="solid">
        <fgColor rgb="FFBFBFBF"/>
        <bgColor indexed="64"/>
      </patternFill>
    </fill>
    <fill>
      <patternFill patternType="solid">
        <fgColor theme="0"/>
        <bgColor auto="1"/>
      </patternFill>
    </fill>
    <fill>
      <patternFill patternType="solid">
        <fgColor theme="3" tint="-0.249977111117893"/>
        <bgColor indexed="64"/>
      </patternFill>
    </fill>
    <fill>
      <patternFill patternType="solid">
        <fgColor theme="4" tint="-0.249977111117893"/>
        <bgColor indexed="64"/>
      </patternFill>
    </fill>
    <fill>
      <patternFill patternType="solid">
        <fgColor indexed="40"/>
        <bgColor indexed="64"/>
      </patternFill>
    </fill>
    <fill>
      <patternFill patternType="solid">
        <fgColor theme="4" tint="0.79998168889431442"/>
        <bgColor indexed="64"/>
      </patternFill>
    </fill>
    <fill>
      <patternFill patternType="solid">
        <fgColor rgb="FFFF0000"/>
        <bgColor indexed="64"/>
      </patternFill>
    </fill>
    <fill>
      <patternFill patternType="solid">
        <fgColor theme="7" tint="-0.24994659260841701"/>
        <bgColor indexed="64"/>
      </patternFill>
    </fill>
    <fill>
      <patternFill patternType="solid">
        <fgColor theme="5" tint="0.79998168889431442"/>
        <bgColor indexed="64"/>
      </patternFill>
    </fill>
  </fills>
  <borders count="68">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right style="thin">
        <color theme="0" tint="-0.499984740745262"/>
      </right>
      <top/>
      <bottom style="thin">
        <color theme="0" tint="-0.499984740745262"/>
      </bottom>
      <diagonal/>
    </border>
    <border>
      <left/>
      <right/>
      <top/>
      <bottom style="thin">
        <color theme="0" tint="-0.499984740745262"/>
      </bottom>
      <diagonal/>
    </border>
    <border>
      <left style="thin">
        <color theme="0" tint="-0.499984740745262"/>
      </left>
      <right/>
      <top/>
      <bottom style="thin">
        <color theme="0" tint="-0.499984740745262"/>
      </bottom>
      <diagonal/>
    </border>
    <border>
      <left/>
      <right style="thin">
        <color theme="0" tint="-0.499984740745262"/>
      </right>
      <top style="thin">
        <color theme="0" tint="-0.499984740745262"/>
      </top>
      <bottom/>
      <diagonal/>
    </border>
    <border>
      <left/>
      <right/>
      <top style="thin">
        <color theme="0" tint="-0.499984740745262"/>
      </top>
      <bottom/>
      <diagonal/>
    </border>
    <border>
      <left style="thin">
        <color theme="0" tint="-0.499984740745262"/>
      </left>
      <right/>
      <top style="thin">
        <color theme="0" tint="-0.499984740745262"/>
      </top>
      <bottom/>
      <diagonal/>
    </border>
    <border>
      <left/>
      <right style="thin">
        <color theme="0" tint="-0.499984740745262"/>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style="thin">
        <color theme="0" tint="-0.499984740745262"/>
      </left>
      <right style="thin">
        <color theme="0" tint="-0.499984740745262"/>
      </right>
      <top style="thin">
        <color theme="0" tint="-0.499984740745262"/>
      </top>
      <bottom style="thin">
        <color theme="0" tint="-0.499984740745262"/>
      </bottom>
      <diagonal/>
    </border>
    <border>
      <left/>
      <right/>
      <top style="thin">
        <color theme="6" tint="-0.499984740745262"/>
      </top>
      <bottom style="thin">
        <color theme="6" tint="-0.499984740745262"/>
      </bottom>
      <diagonal/>
    </border>
    <border>
      <left style="thin">
        <color theme="6" tint="-0.499984740745262"/>
      </left>
      <right/>
      <top style="thin">
        <color theme="6" tint="-0.499984740745262"/>
      </top>
      <bottom style="thin">
        <color theme="6" tint="-0.499984740745262"/>
      </bottom>
      <diagonal/>
    </border>
    <border>
      <left/>
      <right style="thin">
        <color theme="6" tint="-0.499984740745262"/>
      </right>
      <top/>
      <bottom/>
      <diagonal/>
    </border>
    <border>
      <left/>
      <right style="medium">
        <color theme="0" tint="-0.499984740745262"/>
      </right>
      <top/>
      <bottom style="medium">
        <color theme="0" tint="-0.499984740745262"/>
      </bottom>
      <diagonal/>
    </border>
    <border>
      <left/>
      <right/>
      <top/>
      <bottom style="medium">
        <color theme="0" tint="-0.499984740745262"/>
      </bottom>
      <diagonal/>
    </border>
    <border>
      <left style="medium">
        <color theme="0" tint="-0.499984740745262"/>
      </left>
      <right/>
      <top/>
      <bottom style="medium">
        <color theme="0" tint="-0.499984740745262"/>
      </bottom>
      <diagonal/>
    </border>
    <border>
      <left/>
      <right style="medium">
        <color theme="0" tint="-0.499984740745262"/>
      </right>
      <top/>
      <bottom/>
      <diagonal/>
    </border>
    <border>
      <left style="medium">
        <color theme="0" tint="-0.499984740745262"/>
      </left>
      <right/>
      <top/>
      <bottom/>
      <diagonal/>
    </border>
    <border>
      <left/>
      <right style="medium">
        <color theme="0" tint="-0.499984740745262"/>
      </right>
      <top style="medium">
        <color theme="0" tint="-0.499984740745262"/>
      </top>
      <bottom/>
      <diagonal/>
    </border>
    <border>
      <left/>
      <right/>
      <top style="medium">
        <color theme="0" tint="-0.499984740745262"/>
      </top>
      <bottom/>
      <diagonal/>
    </border>
    <border>
      <left style="medium">
        <color theme="0" tint="-0.499984740745262"/>
      </left>
      <right/>
      <top style="medium">
        <color theme="0" tint="-0.499984740745262"/>
      </top>
      <bottom/>
      <diagonal/>
    </border>
    <border>
      <left style="thin">
        <color theme="4" tint="-0.499984740745262"/>
      </left>
      <right/>
      <top/>
      <bottom/>
      <diagonal/>
    </border>
    <border>
      <left/>
      <right style="thin">
        <color theme="6" tint="-0.499984740745262"/>
      </right>
      <top/>
      <bottom style="thin">
        <color theme="6" tint="-0.499984740745262"/>
      </bottom>
      <diagonal/>
    </border>
    <border>
      <left/>
      <right/>
      <top/>
      <bottom style="thin">
        <color theme="6" tint="-0.499984740745262"/>
      </bottom>
      <diagonal/>
    </border>
    <border>
      <left style="thin">
        <color theme="6" tint="-0.499984740745262"/>
      </left>
      <right/>
      <top/>
      <bottom style="thin">
        <color theme="6" tint="-0.499984740745262"/>
      </bottom>
      <diagonal/>
    </border>
    <border>
      <left style="thin">
        <color theme="6" tint="-0.499984740745262"/>
      </left>
      <right/>
      <top/>
      <bottom/>
      <diagonal/>
    </border>
    <border>
      <left/>
      <right/>
      <top style="thin">
        <color theme="6" tint="-0.499984740745262"/>
      </top>
      <bottom/>
      <diagonal/>
    </border>
    <border>
      <left style="thin">
        <color theme="6" tint="-0.499984740745262"/>
      </left>
      <right/>
      <top style="thin">
        <color theme="6" tint="-0.499984740745262"/>
      </top>
      <bottom/>
      <diagonal/>
    </border>
    <border>
      <left/>
      <right style="thin">
        <color indexed="64"/>
      </right>
      <top style="thin">
        <color theme="4" tint="-0.499984740745262"/>
      </top>
      <bottom/>
      <diagonal/>
    </border>
    <border>
      <left style="thin">
        <color theme="4" tint="-0.499984740745262"/>
      </left>
      <right/>
      <top style="thin">
        <color theme="4" tint="-0.499984740745262"/>
      </top>
      <bottom/>
      <diagonal/>
    </border>
    <border>
      <left/>
      <right style="thin">
        <color theme="6" tint="-0.499984740745262"/>
      </right>
      <top style="thin">
        <color theme="6" tint="-0.499984740745262"/>
      </top>
      <bottom style="thin">
        <color theme="6" tint="-0.499984740745262"/>
      </bottom>
      <diagonal/>
    </border>
    <border>
      <left/>
      <right style="thin">
        <color theme="4" tint="-0.499984740745262"/>
      </right>
      <top style="thin">
        <color theme="4" tint="-0.499984740745262"/>
      </top>
      <bottom/>
      <diagonal/>
    </border>
    <border>
      <left/>
      <right/>
      <top style="thin">
        <color theme="4" tint="-0.499984740745262"/>
      </top>
      <bottom/>
      <diagonal/>
    </border>
    <border>
      <left/>
      <right/>
      <top style="thin">
        <color theme="4" tint="-0.499984740745262"/>
      </top>
      <bottom style="thin">
        <color theme="4" tint="-0.499984740745262"/>
      </bottom>
      <diagonal/>
    </border>
    <border>
      <left style="thin">
        <color theme="4" tint="-0.499984740745262"/>
      </left>
      <right/>
      <top style="thin">
        <color theme="4" tint="-0.499984740745262"/>
      </top>
      <bottom style="thin">
        <color theme="4" tint="-0.499984740745262"/>
      </bottom>
      <diagonal/>
    </border>
    <border>
      <left style="thin">
        <color theme="3" tint="-0.249977111117893"/>
      </left>
      <right/>
      <top/>
      <bottom/>
      <diagonal/>
    </border>
    <border>
      <left style="thin">
        <color indexed="64"/>
      </left>
      <right style="medium">
        <color indexed="64"/>
      </right>
      <top style="medium">
        <color indexed="64"/>
      </top>
      <bottom style="medium">
        <color indexed="64"/>
      </bottom>
      <diagonal/>
    </border>
  </borders>
  <cellStyleXfs count="18">
    <xf numFmtId="0" fontId="0" fillId="0" borderId="0"/>
    <xf numFmtId="0" fontId="12" fillId="0" borderId="0"/>
    <xf numFmtId="0" fontId="14" fillId="0" borderId="0" applyNumberFormat="0" applyFill="0" applyBorder="0" applyAlignment="0" applyProtection="0"/>
    <xf numFmtId="0" fontId="10" fillId="0" borderId="0"/>
    <xf numFmtId="0" fontId="22" fillId="0" borderId="0" applyNumberFormat="0" applyFill="0" applyBorder="0" applyAlignment="0" applyProtection="0">
      <alignment vertical="top"/>
      <protection locked="0"/>
    </xf>
    <xf numFmtId="0" fontId="10" fillId="0" borderId="0"/>
    <xf numFmtId="0" fontId="12" fillId="0" borderId="0"/>
    <xf numFmtId="0" fontId="54" fillId="0" borderId="0" applyNumberFormat="0" applyFill="0" applyBorder="0" applyAlignment="0" applyProtection="0">
      <alignment vertical="top"/>
      <protection locked="0"/>
    </xf>
    <xf numFmtId="0" fontId="65" fillId="0" borderId="0" applyNumberFormat="0" applyFill="0" applyBorder="0" applyAlignment="0" applyProtection="0"/>
    <xf numFmtId="0" fontId="12" fillId="0" borderId="0"/>
    <xf numFmtId="0" fontId="12" fillId="0" borderId="0"/>
    <xf numFmtId="166" fontId="12" fillId="0" borderId="0" applyFont="0" applyFill="0" applyBorder="0" applyAlignment="0" applyProtection="0"/>
    <xf numFmtId="0" fontId="3" fillId="0" borderId="0"/>
    <xf numFmtId="0" fontId="3" fillId="0" borderId="0"/>
    <xf numFmtId="0" fontId="10" fillId="0" borderId="0"/>
    <xf numFmtId="0" fontId="3" fillId="0" borderId="0"/>
    <xf numFmtId="0" fontId="2" fillId="0" borderId="0"/>
    <xf numFmtId="0" fontId="1" fillId="0" borderId="0"/>
  </cellStyleXfs>
  <cellXfs count="861">
    <xf numFmtId="0" fontId="0" fillId="0" borderId="0" xfId="0"/>
    <xf numFmtId="0" fontId="0" fillId="0" borderId="0" xfId="0" applyAlignment="1">
      <alignment horizontal="center"/>
    </xf>
    <xf numFmtId="0" fontId="12" fillId="0" borderId="0" xfId="1"/>
    <xf numFmtId="4" fontId="10" fillId="0" borderId="0" xfId="5" applyNumberFormat="1" applyAlignment="1">
      <alignment horizontal="center" vertical="center"/>
    </xf>
    <xf numFmtId="10" fontId="10" fillId="0" borderId="0" xfId="5" applyNumberFormat="1" applyAlignment="1">
      <alignment horizontal="center" vertical="center"/>
    </xf>
    <xf numFmtId="0" fontId="25" fillId="0" borderId="0" xfId="0" applyFont="1"/>
    <xf numFmtId="0" fontId="4" fillId="9" borderId="0" xfId="0" applyFont="1" applyFill="1"/>
    <xf numFmtId="0" fontId="4" fillId="9" borderId="0" xfId="0" applyFont="1" applyFill="1" applyAlignment="1">
      <alignment horizontal="center" vertical="center" wrapText="1"/>
    </xf>
    <xf numFmtId="0" fontId="0" fillId="0" borderId="0" xfId="0" applyAlignment="1">
      <alignment vertical="center"/>
    </xf>
    <xf numFmtId="0" fontId="0" fillId="0" borderId="0" xfId="0" applyAlignment="1">
      <alignment horizontal="center" vertical="center"/>
    </xf>
    <xf numFmtId="0" fontId="0" fillId="0" borderId="16" xfId="0" applyBorder="1"/>
    <xf numFmtId="49" fontId="29" fillId="0" borderId="16" xfId="0" applyNumberFormat="1" applyFont="1" applyBorder="1" applyAlignment="1">
      <alignment horizontal="center" vertical="center"/>
    </xf>
    <xf numFmtId="0" fontId="29" fillId="0" borderId="0" xfId="0" applyFont="1" applyAlignment="1">
      <alignment horizontal="center"/>
    </xf>
    <xf numFmtId="0" fontId="30" fillId="0" borderId="0" xfId="0" applyFont="1"/>
    <xf numFmtId="0" fontId="30" fillId="0" borderId="16" xfId="0" applyFont="1" applyBorder="1" applyAlignment="1">
      <alignment horizontal="right"/>
    </xf>
    <xf numFmtId="0" fontId="20" fillId="0" borderId="0" xfId="0" applyFont="1"/>
    <xf numFmtId="49" fontId="0" fillId="0" borderId="0" xfId="0" applyNumberFormat="1" applyAlignment="1">
      <alignment horizontal="center" vertical="center"/>
    </xf>
    <xf numFmtId="0" fontId="18" fillId="0" borderId="0" xfId="0" applyFont="1" applyAlignment="1">
      <alignment horizontal="center" vertical="center"/>
    </xf>
    <xf numFmtId="0" fontId="0" fillId="12" borderId="0" xfId="0" applyFill="1" applyAlignment="1">
      <alignment horizontal="center" vertical="center" wrapText="1"/>
    </xf>
    <xf numFmtId="0" fontId="0" fillId="11" borderId="0" xfId="0" applyFill="1" applyAlignment="1">
      <alignment horizontal="center" vertical="center" wrapText="1"/>
    </xf>
    <xf numFmtId="0" fontId="0" fillId="10" borderId="0" xfId="0" applyFill="1" applyAlignment="1">
      <alignment horizontal="center" vertical="center" wrapText="1"/>
    </xf>
    <xf numFmtId="0" fontId="0" fillId="14" borderId="0" xfId="0" applyFill="1" applyAlignment="1">
      <alignment horizontal="center" vertical="center" wrapText="1"/>
    </xf>
    <xf numFmtId="0" fontId="0" fillId="7" borderId="0" xfId="0" applyFill="1" applyAlignment="1">
      <alignment horizontal="center" vertical="center" wrapText="1"/>
    </xf>
    <xf numFmtId="0" fontId="0" fillId="8" borderId="0" xfId="0" applyFill="1" applyAlignment="1">
      <alignment horizontal="center" vertical="center" wrapText="1"/>
    </xf>
    <xf numFmtId="0" fontId="0" fillId="13" borderId="0" xfId="0" applyFill="1" applyAlignment="1">
      <alignment horizontal="center" vertical="center" wrapText="1"/>
    </xf>
    <xf numFmtId="0" fontId="0" fillId="13" borderId="0" xfId="0" applyFill="1" applyAlignment="1">
      <alignment horizontal="center" vertical="center"/>
    </xf>
    <xf numFmtId="0" fontId="0" fillId="6" borderId="0" xfId="0" applyFill="1" applyAlignment="1">
      <alignment horizontal="center" vertical="center" wrapText="1"/>
    </xf>
    <xf numFmtId="0" fontId="0" fillId="6" borderId="0" xfId="0" applyFill="1" applyAlignment="1">
      <alignment horizontal="center" vertical="center"/>
    </xf>
    <xf numFmtId="4" fontId="0" fillId="0" borderId="0" xfId="0" applyNumberFormat="1" applyAlignment="1">
      <alignment horizontal="center" vertical="center"/>
    </xf>
    <xf numFmtId="3" fontId="0" fillId="0" borderId="0" xfId="0" applyNumberFormat="1" applyAlignment="1">
      <alignment horizontal="center" vertical="center"/>
    </xf>
    <xf numFmtId="169" fontId="0" fillId="0" borderId="0" xfId="0" applyNumberFormat="1" applyAlignment="1">
      <alignment horizontal="center" vertical="center"/>
    </xf>
    <xf numFmtId="170" fontId="0" fillId="0" borderId="0" xfId="0" applyNumberFormat="1" applyAlignment="1">
      <alignment horizontal="center" vertical="center"/>
    </xf>
    <xf numFmtId="0" fontId="0" fillId="2" borderId="0" xfId="0" applyFill="1" applyAlignment="1">
      <alignment horizontal="center" vertical="center" wrapText="1"/>
    </xf>
    <xf numFmtId="0" fontId="25" fillId="0" borderId="0" xfId="0" applyFont="1" applyAlignment="1">
      <alignment vertical="center"/>
    </xf>
    <xf numFmtId="0" fontId="32" fillId="9" borderId="0" xfId="0" applyFont="1" applyFill="1" applyAlignment="1">
      <alignment horizontal="left" vertical="center" wrapText="1" indent="2"/>
    </xf>
    <xf numFmtId="0" fontId="32" fillId="9" borderId="0" xfId="0" applyFont="1" applyFill="1" applyAlignment="1">
      <alignment horizontal="center" vertical="center" wrapText="1"/>
    </xf>
    <xf numFmtId="0" fontId="32" fillId="9" borderId="0" xfId="0" applyFont="1" applyFill="1" applyAlignment="1">
      <alignment wrapText="1"/>
    </xf>
    <xf numFmtId="0" fontId="32" fillId="9" borderId="0" xfId="0" applyFont="1" applyFill="1" applyAlignment="1">
      <alignment horizontal="justify" vertical="center"/>
    </xf>
    <xf numFmtId="0" fontId="37" fillId="9" borderId="0" xfId="0" applyFont="1" applyFill="1" applyAlignment="1">
      <alignment horizontal="center" vertical="center"/>
    </xf>
    <xf numFmtId="0" fontId="4" fillId="9" borderId="0" xfId="0" applyFont="1" applyFill="1" applyAlignment="1">
      <alignment horizontal="center" vertical="center"/>
    </xf>
    <xf numFmtId="0" fontId="38" fillId="13" borderId="0" xfId="0" applyFont="1" applyFill="1" applyAlignment="1">
      <alignment horizontal="left" vertical="center" wrapText="1" indent="2"/>
    </xf>
    <xf numFmtId="0" fontId="38" fillId="0" borderId="0" xfId="0" applyFont="1" applyAlignment="1">
      <alignment horizontal="center" vertical="center" wrapText="1"/>
    </xf>
    <xf numFmtId="0" fontId="39" fillId="0" borderId="0" xfId="0" applyFont="1" applyAlignment="1">
      <alignment wrapText="1"/>
    </xf>
    <xf numFmtId="0" fontId="38" fillId="0" borderId="0" xfId="0" applyFont="1" applyAlignment="1">
      <alignment horizontal="justify" vertical="center"/>
    </xf>
    <xf numFmtId="0" fontId="25" fillId="0" borderId="0" xfId="0" applyFont="1" applyAlignment="1">
      <alignment horizontal="center" vertical="center"/>
    </xf>
    <xf numFmtId="2" fontId="42" fillId="0" borderId="9" xfId="0" applyNumberFormat="1" applyFont="1" applyBorder="1" applyAlignment="1">
      <alignment horizontal="center" vertical="center" wrapText="1"/>
    </xf>
    <xf numFmtId="0" fontId="20" fillId="0" borderId="28" xfId="0" applyFont="1" applyBorder="1" applyAlignment="1">
      <alignment vertical="center"/>
    </xf>
    <xf numFmtId="0" fontId="28" fillId="0" borderId="0" xfId="0" applyFont="1" applyAlignment="1">
      <alignment horizontal="left" vertical="center"/>
    </xf>
    <xf numFmtId="0" fontId="28" fillId="0" borderId="14" xfId="0" applyFont="1" applyBorder="1" applyAlignment="1">
      <alignment horizontal="center" vertical="center"/>
    </xf>
    <xf numFmtId="0" fontId="43" fillId="0" borderId="0" xfId="0" applyFont="1" applyAlignment="1">
      <alignment vertical="center"/>
    </xf>
    <xf numFmtId="0" fontId="43" fillId="0" borderId="26" xfId="0" applyFont="1" applyBorder="1" applyAlignment="1">
      <alignment horizontal="center" vertical="center" wrapText="1"/>
    </xf>
    <xf numFmtId="4" fontId="29" fillId="7" borderId="28" xfId="0" applyNumberFormat="1" applyFont="1" applyFill="1" applyBorder="1" applyAlignment="1">
      <alignment horizontal="center" vertical="center"/>
    </xf>
    <xf numFmtId="0" fontId="0" fillId="0" borderId="14" xfId="0" applyBorder="1" applyAlignment="1">
      <alignment horizontal="right" vertical="center"/>
    </xf>
    <xf numFmtId="0" fontId="0" fillId="8" borderId="14" xfId="0" applyFill="1" applyBorder="1" applyAlignment="1">
      <alignment horizontal="right" vertical="center"/>
    </xf>
    <xf numFmtId="169" fontId="0" fillId="16" borderId="0" xfId="0" applyNumberFormat="1" applyFill="1" applyAlignment="1">
      <alignment vertical="center"/>
    </xf>
    <xf numFmtId="4" fontId="29" fillId="0" borderId="0" xfId="0" applyNumberFormat="1" applyFont="1" applyAlignment="1">
      <alignment horizontal="center" vertical="center"/>
    </xf>
    <xf numFmtId="0" fontId="0" fillId="15" borderId="0" xfId="0" applyFill="1" applyAlignment="1">
      <alignment horizontal="right" vertical="center"/>
    </xf>
    <xf numFmtId="4" fontId="29" fillId="0" borderId="0" xfId="0" applyNumberFormat="1" applyFont="1" applyAlignment="1">
      <alignment horizontal="left" vertical="center"/>
    </xf>
    <xf numFmtId="4" fontId="29" fillId="0" borderId="0" xfId="0" applyNumberFormat="1" applyFont="1" applyAlignment="1">
      <alignment horizontal="right" vertical="center"/>
    </xf>
    <xf numFmtId="0" fontId="0" fillId="15" borderId="0" xfId="0" applyFill="1" applyAlignment="1">
      <alignment horizontal="left" vertical="center"/>
    </xf>
    <xf numFmtId="0" fontId="0" fillId="0" borderId="15" xfId="0" applyBorder="1" applyAlignment="1">
      <alignment vertical="center"/>
    </xf>
    <xf numFmtId="4" fontId="0" fillId="4" borderId="0" xfId="0" applyNumberFormat="1" applyFill="1" applyAlignment="1">
      <alignment horizontal="left" vertical="center"/>
    </xf>
    <xf numFmtId="0" fontId="0" fillId="15" borderId="0" xfId="0" applyFill="1" applyAlignment="1">
      <alignment vertical="center"/>
    </xf>
    <xf numFmtId="0" fontId="0" fillId="0" borderId="0" xfId="0" applyAlignment="1">
      <alignment horizontal="left" vertical="center"/>
    </xf>
    <xf numFmtId="0" fontId="0" fillId="0" borderId="0" xfId="0" applyAlignment="1">
      <alignment horizontal="right" vertical="center"/>
    </xf>
    <xf numFmtId="0" fontId="0" fillId="0" borderId="0" xfId="0" applyAlignment="1">
      <alignment vertical="center" wrapText="1"/>
    </xf>
    <xf numFmtId="0" fontId="0" fillId="0" borderId="0" xfId="0" applyAlignment="1">
      <alignment horizontal="right" vertical="center" wrapText="1"/>
    </xf>
    <xf numFmtId="3" fontId="20" fillId="6" borderId="28" xfId="0" applyNumberFormat="1" applyFont="1" applyFill="1" applyBorder="1" applyAlignment="1">
      <alignment horizontal="center" vertical="center"/>
    </xf>
    <xf numFmtId="3" fontId="0" fillId="18" borderId="0" xfId="0" applyNumberFormat="1" applyFill="1" applyAlignment="1">
      <alignment horizontal="center" vertical="center"/>
    </xf>
    <xf numFmtId="4" fontId="0" fillId="0" borderId="0" xfId="0" applyNumberFormat="1" applyAlignment="1">
      <alignment horizontal="right" vertical="center"/>
    </xf>
    <xf numFmtId="0" fontId="28" fillId="0" borderId="0" xfId="0" applyFont="1" applyAlignment="1">
      <alignment horizontal="center" vertical="center"/>
    </xf>
    <xf numFmtId="4" fontId="0" fillId="0" borderId="7" xfId="0" applyNumberFormat="1" applyBorder="1" applyAlignment="1">
      <alignment horizontal="center" vertical="center"/>
    </xf>
    <xf numFmtId="4" fontId="0" fillId="0" borderId="28" xfId="0" applyNumberFormat="1" applyBorder="1" applyAlignment="1">
      <alignment horizontal="center" vertical="center"/>
    </xf>
    <xf numFmtId="4" fontId="0" fillId="0" borderId="0" xfId="0" applyNumberFormat="1" applyAlignment="1">
      <alignment horizontal="left" vertical="center"/>
    </xf>
    <xf numFmtId="0" fontId="0" fillId="0" borderId="23" xfId="0" applyBorder="1" applyAlignment="1">
      <alignment horizontal="right" vertical="center"/>
    </xf>
    <xf numFmtId="4" fontId="44" fillId="0" borderId="28" xfId="0" applyNumberFormat="1" applyFont="1" applyBorder="1" applyAlignment="1">
      <alignment horizontal="center" vertical="center"/>
    </xf>
    <xf numFmtId="4" fontId="0" fillId="0" borderId="11" xfId="0" applyNumberFormat="1" applyBorder="1" applyAlignment="1">
      <alignment horizontal="center" vertical="center"/>
    </xf>
    <xf numFmtId="4" fontId="0" fillId="0" borderId="20" xfId="0" applyNumberFormat="1" applyBorder="1" applyAlignment="1">
      <alignment horizontal="center" vertical="center"/>
    </xf>
    <xf numFmtId="169" fontId="0" fillId="0" borderId="7" xfId="0" applyNumberFormat="1" applyBorder="1" applyAlignment="1">
      <alignment horizontal="center" vertical="center"/>
    </xf>
    <xf numFmtId="4" fontId="0" fillId="0" borderId="16" xfId="0" applyNumberFormat="1" applyBorder="1" applyAlignment="1">
      <alignment horizontal="center" vertical="center"/>
    </xf>
    <xf numFmtId="0" fontId="45" fillId="0" borderId="12" xfId="0" applyFont="1" applyBorder="1" applyAlignment="1">
      <alignment horizontal="center" vertical="center" wrapText="1"/>
    </xf>
    <xf numFmtId="0" fontId="45" fillId="0" borderId="11" xfId="0" applyFont="1" applyBorder="1" applyAlignment="1">
      <alignment horizontal="center" vertical="center" wrapText="1"/>
    </xf>
    <xf numFmtId="0" fontId="0" fillId="0" borderId="25" xfId="0" applyBorder="1" applyAlignment="1">
      <alignment vertical="center"/>
    </xf>
    <xf numFmtId="0" fontId="0" fillId="6" borderId="28" xfId="0" applyFill="1" applyBorder="1" applyAlignment="1">
      <alignment horizontal="left" vertical="center"/>
    </xf>
    <xf numFmtId="0" fontId="0" fillId="15" borderId="23" xfId="0" applyFill="1" applyBorder="1" applyAlignment="1">
      <alignment horizontal="right" vertical="center" wrapText="1"/>
    </xf>
    <xf numFmtId="0" fontId="20" fillId="0" borderId="0" xfId="0" applyFont="1" applyAlignment="1">
      <alignment horizontal="right" vertical="center"/>
    </xf>
    <xf numFmtId="0" fontId="20" fillId="0" borderId="0" xfId="0" applyFont="1" applyAlignment="1">
      <alignment horizontal="center" vertical="center"/>
    </xf>
    <xf numFmtId="0" fontId="19" fillId="0" borderId="0" xfId="0" applyFont="1" applyAlignment="1">
      <alignment vertical="center" wrapText="1"/>
    </xf>
    <xf numFmtId="0" fontId="23" fillId="0" borderId="0" xfId="0" applyFont="1" applyAlignment="1">
      <alignment horizontal="center" vertical="center"/>
    </xf>
    <xf numFmtId="172" fontId="0" fillId="0" borderId="0" xfId="0" applyNumberFormat="1" applyAlignment="1">
      <alignment horizontal="center" vertical="center"/>
    </xf>
    <xf numFmtId="14" fontId="0" fillId="0" borderId="13" xfId="0" applyNumberFormat="1" applyBorder="1" applyAlignment="1">
      <alignment horizontal="center" vertical="center"/>
    </xf>
    <xf numFmtId="172" fontId="0" fillId="0" borderId="13" xfId="0" applyNumberFormat="1" applyBorder="1" applyAlignment="1">
      <alignment horizontal="center" vertical="center"/>
    </xf>
    <xf numFmtId="0" fontId="5" fillId="0" borderId="13" xfId="0" applyFont="1" applyBorder="1" applyAlignment="1">
      <alignment horizontal="right" vertical="center" wrapText="1"/>
    </xf>
    <xf numFmtId="169" fontId="0" fillId="15" borderId="0" xfId="0" applyNumberFormat="1" applyFill="1" applyAlignment="1">
      <alignment vertical="center"/>
    </xf>
    <xf numFmtId="169" fontId="0" fillId="4" borderId="0" xfId="0" applyNumberFormat="1" applyFill="1" applyAlignment="1">
      <alignment horizontal="center" vertical="center"/>
    </xf>
    <xf numFmtId="0" fontId="0" fillId="4" borderId="13" xfId="0" applyFill="1" applyBorder="1" applyAlignment="1">
      <alignment horizontal="center" vertical="center"/>
    </xf>
    <xf numFmtId="169" fontId="0" fillId="0" borderId="0" xfId="0" applyNumberFormat="1" applyAlignment="1">
      <alignment horizontal="left" vertical="center"/>
    </xf>
    <xf numFmtId="3" fontId="0" fillId="0" borderId="0" xfId="0" applyNumberFormat="1" applyAlignment="1">
      <alignment vertical="center"/>
    </xf>
    <xf numFmtId="0" fontId="46" fillId="0" borderId="0" xfId="0" applyFont="1" applyAlignment="1">
      <alignment horizontal="left" vertical="center"/>
    </xf>
    <xf numFmtId="169" fontId="0" fillId="16" borderId="0" xfId="0" applyNumberFormat="1" applyFill="1" applyAlignment="1">
      <alignment horizontal="left" vertical="center"/>
    </xf>
    <xf numFmtId="0" fontId="47" fillId="0" borderId="0" xfId="0" applyFont="1" applyAlignment="1">
      <alignment horizontal="center" vertical="center"/>
    </xf>
    <xf numFmtId="0" fontId="25" fillId="0" borderId="0" xfId="0" applyFont="1" applyAlignment="1">
      <alignment horizontal="right" vertical="center"/>
    </xf>
    <xf numFmtId="0" fontId="0" fillId="8" borderId="0" xfId="0" applyFill="1" applyAlignment="1">
      <alignment horizontal="left" vertical="center"/>
    </xf>
    <xf numFmtId="0" fontId="47" fillId="8" borderId="0" xfId="0" applyFont="1" applyFill="1" applyAlignment="1">
      <alignment horizontal="center" vertical="center"/>
    </xf>
    <xf numFmtId="0" fontId="0" fillId="0" borderId="28" xfId="0" applyBorder="1" applyAlignment="1">
      <alignment horizontal="center" vertical="center"/>
    </xf>
    <xf numFmtId="0" fontId="0" fillId="0" borderId="13" xfId="0" applyBorder="1" applyAlignment="1">
      <alignment horizontal="center" vertical="center" wrapText="1"/>
    </xf>
    <xf numFmtId="0" fontId="0" fillId="0" borderId="19" xfId="0" applyBorder="1" applyAlignment="1">
      <alignment horizontal="center" vertical="center"/>
    </xf>
    <xf numFmtId="0" fontId="0" fillId="0" borderId="18" xfId="0" applyBorder="1" applyAlignment="1">
      <alignment vertical="center"/>
    </xf>
    <xf numFmtId="173" fontId="0" fillId="0" borderId="0" xfId="0" applyNumberFormat="1" applyAlignment="1">
      <alignment horizontal="center" vertical="center"/>
    </xf>
    <xf numFmtId="0" fontId="0" fillId="0" borderId="15" xfId="0" applyBorder="1" applyAlignment="1">
      <alignment horizontal="center" vertical="center"/>
    </xf>
    <xf numFmtId="0" fontId="30" fillId="0" borderId="14" xfId="0" applyFont="1" applyBorder="1" applyAlignment="1">
      <alignment horizontal="center" vertical="center" wrapText="1"/>
    </xf>
    <xf numFmtId="173" fontId="0" fillId="6" borderId="28" xfId="0" applyNumberFormat="1" applyFill="1" applyBorder="1" applyAlignment="1">
      <alignment horizontal="center" vertical="center"/>
    </xf>
    <xf numFmtId="0" fontId="0" fillId="15" borderId="0" xfId="0" applyFill="1" applyAlignment="1" applyProtection="1">
      <alignment horizontal="center" vertical="center" wrapText="1"/>
      <protection hidden="1"/>
    </xf>
    <xf numFmtId="0" fontId="12" fillId="0" borderId="28" xfId="0" applyFont="1" applyBorder="1" applyAlignment="1" applyProtection="1">
      <alignment horizontal="center" vertical="center" wrapText="1"/>
      <protection hidden="1"/>
    </xf>
    <xf numFmtId="0" fontId="0" fillId="0" borderId="0" xfId="0" applyAlignment="1" applyProtection="1">
      <alignment horizontal="right" vertical="center"/>
      <protection hidden="1"/>
    </xf>
    <xf numFmtId="0" fontId="0" fillId="0" borderId="0" xfId="0" applyAlignment="1" applyProtection="1">
      <alignment horizontal="center" vertical="center"/>
      <protection hidden="1"/>
    </xf>
    <xf numFmtId="0" fontId="0" fillId="0" borderId="0" xfId="0" applyAlignment="1" applyProtection="1">
      <alignment vertical="center"/>
      <protection hidden="1"/>
    </xf>
    <xf numFmtId="0" fontId="0" fillId="0" borderId="0" xfId="0" applyAlignment="1" applyProtection="1">
      <alignment horizontal="left" vertical="center"/>
      <protection hidden="1"/>
    </xf>
    <xf numFmtId="0" fontId="49" fillId="0" borderId="28" xfId="0" applyFont="1" applyBorder="1" applyAlignment="1" applyProtection="1">
      <alignment horizontal="center" vertical="center"/>
      <protection hidden="1"/>
    </xf>
    <xf numFmtId="0" fontId="10" fillId="0" borderId="0" xfId="0" applyFont="1" applyAlignment="1" applyProtection="1">
      <alignment horizontal="left" vertical="center"/>
      <protection hidden="1"/>
    </xf>
    <xf numFmtId="14" fontId="0" fillId="0" borderId="0" xfId="0" applyNumberFormat="1" applyAlignment="1" applyProtection="1">
      <alignment horizontal="center" vertical="center"/>
      <protection hidden="1"/>
    </xf>
    <xf numFmtId="0" fontId="10" fillId="0" borderId="0" xfId="0" applyFont="1" applyAlignment="1" applyProtection="1">
      <alignment horizontal="right" vertical="center" wrapText="1"/>
      <protection hidden="1"/>
    </xf>
    <xf numFmtId="167" fontId="18" fillId="0" borderId="0" xfId="0" applyNumberFormat="1" applyFont="1" applyAlignment="1">
      <alignment horizontal="center" vertical="center"/>
    </xf>
    <xf numFmtId="0" fontId="51" fillId="0" borderId="13" xfId="0" applyFont="1" applyBorder="1" applyAlignment="1">
      <alignment horizontal="center" vertical="center"/>
    </xf>
    <xf numFmtId="0" fontId="51" fillId="0" borderId="21" xfId="0" applyFont="1" applyBorder="1" applyAlignment="1">
      <alignment horizontal="center" vertical="center"/>
    </xf>
    <xf numFmtId="10" fontId="0" fillId="0" borderId="0" xfId="0" applyNumberFormat="1" applyAlignment="1">
      <alignment vertical="center"/>
    </xf>
    <xf numFmtId="0" fontId="24" fillId="0" borderId="13" xfId="6" applyFont="1" applyBorder="1" applyAlignment="1">
      <alignment horizontal="center" vertical="center"/>
    </xf>
    <xf numFmtId="10" fontId="10" fillId="6" borderId="0" xfId="5" applyNumberFormat="1" applyFill="1" applyAlignment="1">
      <alignment horizontal="center" vertical="center"/>
    </xf>
    <xf numFmtId="0" fontId="24" fillId="6" borderId="13" xfId="6" applyFont="1" applyFill="1" applyBorder="1" applyAlignment="1">
      <alignment horizontal="center" vertical="center"/>
    </xf>
    <xf numFmtId="4" fontId="17" fillId="6" borderId="0" xfId="5" applyNumberFormat="1" applyFont="1" applyFill="1" applyAlignment="1">
      <alignment horizontal="center" vertical="center" wrapText="1"/>
    </xf>
    <xf numFmtId="0" fontId="17" fillId="0" borderId="27" xfId="5" applyFont="1" applyBorder="1" applyAlignment="1">
      <alignment horizontal="center" vertical="center" wrapText="1"/>
    </xf>
    <xf numFmtId="0" fontId="51" fillId="6" borderId="4" xfId="0" applyFont="1" applyFill="1" applyBorder="1" applyAlignment="1">
      <alignment horizontal="center" vertical="center"/>
    </xf>
    <xf numFmtId="4" fontId="0" fillId="0" borderId="0" xfId="0" applyNumberFormat="1"/>
    <xf numFmtId="0" fontId="12" fillId="21" borderId="0" xfId="1" applyFill="1"/>
    <xf numFmtId="0" fontId="12" fillId="21" borderId="0" xfId="1" applyFill="1" applyAlignment="1">
      <alignment horizontal="left" vertical="center"/>
    </xf>
    <xf numFmtId="0" fontId="60" fillId="21" borderId="0" xfId="1" applyFont="1" applyFill="1"/>
    <xf numFmtId="0" fontId="12" fillId="21" borderId="0" xfId="1" applyFill="1" applyAlignment="1">
      <alignment horizontal="center"/>
    </xf>
    <xf numFmtId="0" fontId="60" fillId="22" borderId="0" xfId="1" applyFont="1" applyFill="1"/>
    <xf numFmtId="0" fontId="61" fillId="22" borderId="0" xfId="1" applyFont="1" applyFill="1"/>
    <xf numFmtId="165" fontId="60" fillId="22" borderId="0" xfId="1" applyNumberFormat="1" applyFont="1" applyFill="1" applyAlignment="1">
      <alignment horizontal="center"/>
    </xf>
    <xf numFmtId="0" fontId="13" fillId="22" borderId="0" xfId="1" applyFont="1" applyFill="1" applyAlignment="1">
      <alignment horizontal="center"/>
    </xf>
    <xf numFmtId="0" fontId="61" fillId="22" borderId="0" xfId="1" applyFont="1" applyFill="1" applyAlignment="1">
      <alignment horizontal="left"/>
    </xf>
    <xf numFmtId="0" fontId="61" fillId="22" borderId="0" xfId="1" applyFont="1" applyFill="1" applyAlignment="1">
      <alignment horizontal="center"/>
    </xf>
    <xf numFmtId="0" fontId="13" fillId="21" borderId="0" xfId="1" applyFont="1" applyFill="1"/>
    <xf numFmtId="0" fontId="13" fillId="21" borderId="0" xfId="1" applyFont="1" applyFill="1" applyAlignment="1">
      <alignment horizontal="center"/>
    </xf>
    <xf numFmtId="0" fontId="64" fillId="21" borderId="0" xfId="1" applyFont="1" applyFill="1" applyAlignment="1">
      <alignment horizontal="center" vertical="center"/>
    </xf>
    <xf numFmtId="0" fontId="12" fillId="21" borderId="0" xfId="1" applyFill="1" applyAlignment="1">
      <alignment wrapText="1"/>
    </xf>
    <xf numFmtId="0" fontId="67" fillId="21" borderId="0" xfId="8" applyFont="1" applyFill="1" applyBorder="1" applyAlignment="1" applyProtection="1">
      <alignment horizontal="center" vertical="center"/>
      <protection hidden="1"/>
    </xf>
    <xf numFmtId="0" fontId="12" fillId="21" borderId="0" xfId="10" applyFill="1" applyProtection="1">
      <protection hidden="1"/>
    </xf>
    <xf numFmtId="0" fontId="78" fillId="21" borderId="0" xfId="10" applyFont="1" applyFill="1" applyProtection="1">
      <protection hidden="1"/>
    </xf>
    <xf numFmtId="0" fontId="80" fillId="21" borderId="0" xfId="10" applyFont="1" applyFill="1" applyProtection="1">
      <protection hidden="1"/>
    </xf>
    <xf numFmtId="0" fontId="81" fillId="0" borderId="0" xfId="1" applyFont="1" applyAlignment="1" applyProtection="1">
      <alignment vertical="center"/>
      <protection hidden="1"/>
    </xf>
    <xf numFmtId="0" fontId="81" fillId="21" borderId="0" xfId="1" applyFont="1" applyFill="1" applyAlignment="1" applyProtection="1">
      <alignment vertical="center"/>
      <protection hidden="1"/>
    </xf>
    <xf numFmtId="14" fontId="24" fillId="21" borderId="0" xfId="10" applyNumberFormat="1" applyFont="1" applyFill="1" applyAlignment="1" applyProtection="1">
      <alignment horizontal="center"/>
      <protection hidden="1"/>
    </xf>
    <xf numFmtId="0" fontId="82" fillId="21" borderId="0" xfId="10" applyFont="1" applyFill="1" applyProtection="1">
      <protection hidden="1"/>
    </xf>
    <xf numFmtId="0" fontId="83" fillId="21" borderId="0" xfId="10" applyFont="1" applyFill="1" applyAlignment="1" applyProtection="1">
      <alignment horizontal="justify"/>
      <protection hidden="1"/>
    </xf>
    <xf numFmtId="0" fontId="84" fillId="21" borderId="0" xfId="1" applyFont="1" applyFill="1" applyAlignment="1" applyProtection="1">
      <alignment horizontal="left" vertical="center"/>
      <protection hidden="1"/>
    </xf>
    <xf numFmtId="0" fontId="86" fillId="0" borderId="0" xfId="1" applyFont="1" applyAlignment="1" applyProtection="1">
      <alignment vertical="justify"/>
      <protection hidden="1"/>
    </xf>
    <xf numFmtId="0" fontId="86" fillId="0" borderId="0" xfId="1" applyFont="1" applyAlignment="1" applyProtection="1">
      <alignment horizontal="center" vertical="justify"/>
      <protection hidden="1"/>
    </xf>
    <xf numFmtId="0" fontId="86" fillId="0" borderId="0" xfId="1" applyFont="1" applyAlignment="1" applyProtection="1">
      <alignment vertical="center"/>
      <protection hidden="1"/>
    </xf>
    <xf numFmtId="174" fontId="87" fillId="0" borderId="0" xfId="1" applyNumberFormat="1" applyFont="1" applyAlignment="1" applyProtection="1">
      <alignment horizontal="center" vertical="center"/>
      <protection hidden="1"/>
    </xf>
    <xf numFmtId="14" fontId="91" fillId="33" borderId="0" xfId="1" applyNumberFormat="1" applyFont="1" applyFill="1" applyAlignment="1" applyProtection="1">
      <alignment horizontal="center" vertical="center"/>
      <protection locked="0"/>
    </xf>
    <xf numFmtId="0" fontId="92" fillId="32" borderId="0" xfId="1" applyFont="1" applyFill="1" applyAlignment="1" applyProtection="1">
      <alignment horizontal="center" vertical="center" wrapText="1"/>
      <protection locked="0"/>
    </xf>
    <xf numFmtId="0" fontId="94" fillId="9" borderId="0" xfId="1" applyFont="1" applyFill="1" applyAlignment="1" applyProtection="1">
      <alignment horizontal="center" vertical="center"/>
      <protection hidden="1"/>
    </xf>
    <xf numFmtId="0" fontId="95" fillId="3" borderId="10" xfId="1" applyFont="1" applyFill="1" applyBorder="1" applyAlignment="1" applyProtection="1">
      <alignment horizontal="center" vertical="center" wrapText="1"/>
      <protection hidden="1"/>
    </xf>
    <xf numFmtId="0" fontId="69" fillId="21" borderId="0" xfId="8" applyFont="1" applyFill="1" applyBorder="1" applyAlignment="1" applyProtection="1">
      <alignment horizontal="center" vertical="center"/>
      <protection hidden="1"/>
    </xf>
    <xf numFmtId="0" fontId="12" fillId="21" borderId="7" xfId="1" applyFill="1" applyBorder="1" applyProtection="1">
      <protection hidden="1"/>
    </xf>
    <xf numFmtId="0" fontId="96" fillId="21" borderId="7" xfId="1" applyFont="1" applyFill="1" applyBorder="1" applyAlignment="1" applyProtection="1">
      <alignment horizontal="left" vertical="center" wrapText="1"/>
      <protection hidden="1"/>
    </xf>
    <xf numFmtId="0" fontId="96" fillId="21" borderId="0" xfId="1" applyFont="1" applyFill="1" applyAlignment="1" applyProtection="1">
      <alignment horizontal="left" vertical="center" wrapText="1"/>
      <protection hidden="1"/>
    </xf>
    <xf numFmtId="0" fontId="83" fillId="21" borderId="0" xfId="10" applyFont="1" applyFill="1" applyProtection="1">
      <protection hidden="1"/>
    </xf>
    <xf numFmtId="0" fontId="83" fillId="21" borderId="28" xfId="10" applyFont="1" applyFill="1" applyBorder="1" applyAlignment="1" applyProtection="1">
      <alignment vertical="top" wrapText="1"/>
      <protection hidden="1"/>
    </xf>
    <xf numFmtId="0" fontId="3" fillId="21" borderId="0" xfId="12" applyFill="1" applyAlignment="1" applyProtection="1">
      <alignment wrapText="1"/>
      <protection hidden="1"/>
    </xf>
    <xf numFmtId="0" fontId="53" fillId="21" borderId="0" xfId="12" applyFont="1" applyFill="1" applyAlignment="1" applyProtection="1">
      <alignment vertical="center" wrapText="1"/>
      <protection hidden="1"/>
    </xf>
    <xf numFmtId="0" fontId="53" fillId="21" borderId="20" xfId="12" applyFont="1" applyFill="1" applyBorder="1" applyAlignment="1" applyProtection="1">
      <alignment vertical="center" wrapText="1"/>
      <protection hidden="1"/>
    </xf>
    <xf numFmtId="0" fontId="12" fillId="21" borderId="7" xfId="10" applyFill="1" applyBorder="1" applyProtection="1">
      <protection hidden="1"/>
    </xf>
    <xf numFmtId="0" fontId="12" fillId="21" borderId="22" xfId="10" applyFill="1" applyBorder="1" applyProtection="1">
      <protection hidden="1"/>
    </xf>
    <xf numFmtId="0" fontId="12" fillId="21" borderId="16" xfId="10" applyFill="1" applyBorder="1" applyProtection="1">
      <protection hidden="1"/>
    </xf>
    <xf numFmtId="0" fontId="12" fillId="21" borderId="23" xfId="10" applyFill="1" applyBorder="1" applyProtection="1">
      <protection hidden="1"/>
    </xf>
    <xf numFmtId="174" fontId="57" fillId="20" borderId="0" xfId="11" applyNumberFormat="1" applyFont="1" applyFill="1" applyBorder="1" applyAlignment="1" applyProtection="1">
      <protection hidden="1"/>
    </xf>
    <xf numFmtId="0" fontId="100" fillId="20" borderId="0" xfId="10" applyFont="1" applyFill="1" applyProtection="1">
      <protection hidden="1"/>
    </xf>
    <xf numFmtId="0" fontId="55" fillId="20" borderId="0" xfId="10" applyFont="1" applyFill="1" applyProtection="1">
      <protection hidden="1"/>
    </xf>
    <xf numFmtId="3" fontId="36" fillId="21" borderId="0" xfId="10" applyNumberFormat="1" applyFont="1" applyFill="1" applyProtection="1">
      <protection hidden="1"/>
    </xf>
    <xf numFmtId="0" fontId="89" fillId="21" borderId="0" xfId="10" applyFont="1" applyFill="1" applyAlignment="1" applyProtection="1">
      <alignment horizontal="right"/>
      <protection hidden="1"/>
    </xf>
    <xf numFmtId="0" fontId="101" fillId="21" borderId="0" xfId="10" applyFont="1" applyFill="1" applyProtection="1">
      <protection hidden="1"/>
    </xf>
    <xf numFmtId="0" fontId="9" fillId="21" borderId="0" xfId="10" applyFont="1" applyFill="1" applyProtection="1">
      <protection hidden="1"/>
    </xf>
    <xf numFmtId="3" fontId="12" fillId="21" borderId="0" xfId="10" applyNumberFormat="1" applyFill="1" applyProtection="1">
      <protection hidden="1"/>
    </xf>
    <xf numFmtId="0" fontId="52" fillId="21" borderId="0" xfId="10" applyFont="1" applyFill="1" applyProtection="1">
      <protection hidden="1"/>
    </xf>
    <xf numFmtId="0" fontId="102" fillId="21" borderId="0" xfId="10" applyFont="1" applyFill="1" applyProtection="1">
      <protection hidden="1"/>
    </xf>
    <xf numFmtId="14" fontId="89" fillId="21" borderId="0" xfId="10" applyNumberFormat="1" applyFont="1" applyFill="1" applyAlignment="1" applyProtection="1">
      <alignment horizontal="center"/>
      <protection hidden="1"/>
    </xf>
    <xf numFmtId="14" fontId="36" fillId="21" borderId="0" xfId="10" applyNumberFormat="1" applyFont="1" applyFill="1" applyAlignment="1" applyProtection="1">
      <alignment horizontal="center"/>
      <protection hidden="1"/>
    </xf>
    <xf numFmtId="0" fontId="57" fillId="21" borderId="0" xfId="10" applyFont="1" applyFill="1" applyProtection="1">
      <protection hidden="1"/>
    </xf>
    <xf numFmtId="0" fontId="56" fillId="3" borderId="0" xfId="10" applyFont="1" applyFill="1" applyAlignment="1" applyProtection="1">
      <alignment horizontal="center" vertical="center" wrapText="1"/>
      <protection hidden="1"/>
    </xf>
    <xf numFmtId="0" fontId="77" fillId="21" borderId="12" xfId="10" applyFont="1" applyFill="1" applyBorder="1" applyAlignment="1" applyProtection="1">
      <alignment horizontal="right"/>
      <protection hidden="1"/>
    </xf>
    <xf numFmtId="0" fontId="77" fillId="21" borderId="11" xfId="10" applyFont="1" applyFill="1" applyBorder="1" applyAlignment="1" applyProtection="1">
      <alignment horizontal="right"/>
      <protection hidden="1"/>
    </xf>
    <xf numFmtId="0" fontId="12" fillId="21" borderId="25" xfId="10" applyFill="1" applyBorder="1" applyProtection="1">
      <protection hidden="1"/>
    </xf>
    <xf numFmtId="0" fontId="77" fillId="21" borderId="0" xfId="10" applyFont="1" applyFill="1" applyAlignment="1" applyProtection="1">
      <alignment horizontal="right"/>
      <protection hidden="1"/>
    </xf>
    <xf numFmtId="175" fontId="12" fillId="21" borderId="0" xfId="10" applyNumberFormat="1" applyFill="1" applyProtection="1">
      <protection hidden="1"/>
    </xf>
    <xf numFmtId="0" fontId="56" fillId="3" borderId="0" xfId="10" applyFont="1" applyFill="1" applyAlignment="1" applyProtection="1">
      <alignment horizontal="center" wrapText="1"/>
      <protection hidden="1"/>
    </xf>
    <xf numFmtId="0" fontId="12" fillId="21" borderId="12" xfId="10" applyFill="1" applyBorder="1" applyProtection="1">
      <protection hidden="1"/>
    </xf>
    <xf numFmtId="0" fontId="12" fillId="21" borderId="11" xfId="10" applyFill="1" applyBorder="1" applyProtection="1">
      <protection hidden="1"/>
    </xf>
    <xf numFmtId="0" fontId="83" fillId="21" borderId="11" xfId="10" applyFont="1" applyFill="1" applyBorder="1" applyAlignment="1" applyProtection="1">
      <alignment horizontal="justify"/>
      <protection hidden="1"/>
    </xf>
    <xf numFmtId="0" fontId="103" fillId="0" borderId="0" xfId="1" applyFont="1" applyAlignment="1" applyProtection="1">
      <alignment vertical="justify"/>
      <protection hidden="1"/>
    </xf>
    <xf numFmtId="0" fontId="103" fillId="21" borderId="0" xfId="1" applyFont="1" applyFill="1" applyAlignment="1" applyProtection="1">
      <alignment vertical="justify"/>
      <protection hidden="1"/>
    </xf>
    <xf numFmtId="0" fontId="5" fillId="0" borderId="0" xfId="13" applyFont="1"/>
    <xf numFmtId="0" fontId="20" fillId="0" borderId="0" xfId="13" applyFont="1"/>
    <xf numFmtId="0" fontId="104" fillId="0" borderId="0" xfId="13" applyFont="1"/>
    <xf numFmtId="49" fontId="12" fillId="0" borderId="0" xfId="1" applyNumberFormat="1"/>
    <xf numFmtId="0" fontId="105" fillId="0" borderId="13" xfId="1" applyFont="1" applyBorder="1" applyAlignment="1">
      <alignment horizontal="center"/>
    </xf>
    <xf numFmtId="0" fontId="106" fillId="0" borderId="13" xfId="1" applyFont="1" applyBorder="1" applyAlignment="1">
      <alignment horizontal="center"/>
    </xf>
    <xf numFmtId="0" fontId="12" fillId="0" borderId="13" xfId="1" applyBorder="1" applyAlignment="1">
      <alignment horizontal="center"/>
    </xf>
    <xf numFmtId="0" fontId="12" fillId="23" borderId="13" xfId="1" applyFill="1" applyBorder="1" applyAlignment="1">
      <alignment horizontal="center"/>
    </xf>
    <xf numFmtId="0" fontId="12" fillId="26" borderId="13" xfId="1" applyFill="1" applyBorder="1" applyAlignment="1">
      <alignment horizontal="center"/>
    </xf>
    <xf numFmtId="0" fontId="12" fillId="30" borderId="13" xfId="1" applyFill="1" applyBorder="1" applyAlignment="1">
      <alignment horizontal="center"/>
    </xf>
    <xf numFmtId="0" fontId="12" fillId="35" borderId="13" xfId="1" applyFill="1" applyBorder="1" applyAlignment="1">
      <alignment horizontal="center"/>
    </xf>
    <xf numFmtId="0" fontId="105" fillId="0" borderId="0" xfId="1" applyFont="1" applyAlignment="1">
      <alignment horizontal="center"/>
    </xf>
    <xf numFmtId="0" fontId="105" fillId="0" borderId="1" xfId="1" applyFont="1" applyBorder="1" applyAlignment="1">
      <alignment horizontal="center"/>
    </xf>
    <xf numFmtId="0" fontId="3" fillId="0" borderId="0" xfId="12"/>
    <xf numFmtId="0" fontId="3" fillId="0" borderId="0" xfId="12" applyAlignment="1">
      <alignment horizontal="center"/>
    </xf>
    <xf numFmtId="0" fontId="3" fillId="0" borderId="0" xfId="12" applyAlignment="1">
      <alignment horizontal="left"/>
    </xf>
    <xf numFmtId="4" fontId="3" fillId="0" borderId="0" xfId="12" applyNumberFormat="1" applyAlignment="1">
      <alignment horizontal="right"/>
    </xf>
    <xf numFmtId="0" fontId="3" fillId="36" borderId="0" xfId="12" applyFill="1" applyAlignment="1">
      <alignment horizontal="center" vertical="center" wrapText="1"/>
    </xf>
    <xf numFmtId="0" fontId="107" fillId="36" borderId="0" xfId="12" applyFont="1" applyFill="1" applyAlignment="1">
      <alignment horizontal="left" vertical="center"/>
    </xf>
    <xf numFmtId="4" fontId="3" fillId="0" borderId="0" xfId="12" applyNumberFormat="1" applyAlignment="1">
      <alignment horizontal="left"/>
    </xf>
    <xf numFmtId="0" fontId="3" fillId="5" borderId="19" xfId="12" applyFill="1" applyBorder="1" applyAlignment="1">
      <alignment horizontal="center"/>
    </xf>
    <xf numFmtId="0" fontId="3" fillId="5" borderId="18" xfId="12" applyFill="1" applyBorder="1"/>
    <xf numFmtId="0" fontId="3" fillId="5" borderId="18" xfId="12" applyFill="1" applyBorder="1" applyAlignment="1">
      <alignment horizontal="center"/>
    </xf>
    <xf numFmtId="0" fontId="3" fillId="5" borderId="18" xfId="12" applyFill="1" applyBorder="1" applyAlignment="1">
      <alignment horizontal="left"/>
    </xf>
    <xf numFmtId="0" fontId="53" fillId="5" borderId="17" xfId="12" applyFont="1" applyFill="1" applyBorder="1" applyAlignment="1">
      <alignment horizontal="left"/>
    </xf>
    <xf numFmtId="4" fontId="7" fillId="0" borderId="0" xfId="12" applyNumberFormat="1" applyFont="1" applyAlignment="1">
      <alignment horizontal="right"/>
    </xf>
    <xf numFmtId="0" fontId="3" fillId="5" borderId="3" xfId="12" applyFill="1" applyBorder="1" applyAlignment="1">
      <alignment horizontal="center"/>
    </xf>
    <xf numFmtId="0" fontId="3" fillId="5" borderId="2" xfId="12" applyFill="1" applyBorder="1"/>
    <xf numFmtId="0" fontId="3" fillId="5" borderId="2" xfId="12" applyFill="1" applyBorder="1" applyAlignment="1">
      <alignment horizontal="center"/>
    </xf>
    <xf numFmtId="0" fontId="3" fillId="5" borderId="2" xfId="12" applyFill="1" applyBorder="1" applyAlignment="1">
      <alignment horizontal="left"/>
    </xf>
    <xf numFmtId="0" fontId="53" fillId="5" borderId="1" xfId="12" applyFont="1" applyFill="1" applyBorder="1" applyAlignment="1">
      <alignment horizontal="left"/>
    </xf>
    <xf numFmtId="0" fontId="108" fillId="0" borderId="0" xfId="12" applyFont="1"/>
    <xf numFmtId="4" fontId="53" fillId="0" borderId="0" xfId="12" applyNumberFormat="1" applyFont="1" applyAlignment="1">
      <alignment horizontal="right"/>
    </xf>
    <xf numFmtId="0" fontId="3" fillId="35" borderId="0" xfId="12" applyFill="1" applyAlignment="1">
      <alignment horizontal="center"/>
    </xf>
    <xf numFmtId="0" fontId="3" fillId="35" borderId="0" xfId="12" applyFill="1" applyAlignment="1">
      <alignment horizontal="left"/>
    </xf>
    <xf numFmtId="0" fontId="107" fillId="35" borderId="0" xfId="12" applyFont="1" applyFill="1"/>
    <xf numFmtId="0" fontId="3" fillId="24" borderId="0" xfId="12" applyFill="1" applyAlignment="1">
      <alignment horizontal="center"/>
    </xf>
    <xf numFmtId="0" fontId="3" fillId="24" borderId="0" xfId="12" applyFill="1" applyAlignment="1">
      <alignment horizontal="left"/>
    </xf>
    <xf numFmtId="0" fontId="107" fillId="24" borderId="0" xfId="12" applyFont="1" applyFill="1"/>
    <xf numFmtId="0" fontId="3" fillId="37" borderId="0" xfId="12" applyFill="1" applyAlignment="1">
      <alignment horizontal="center"/>
    </xf>
    <xf numFmtId="0" fontId="3" fillId="37" borderId="0" xfId="12" applyFill="1" applyAlignment="1">
      <alignment horizontal="left"/>
    </xf>
    <xf numFmtId="0" fontId="107" fillId="37" borderId="0" xfId="12" applyFont="1" applyFill="1"/>
    <xf numFmtId="3" fontId="3" fillId="0" borderId="0" xfId="12" applyNumberFormat="1" applyAlignment="1">
      <alignment horizontal="center"/>
    </xf>
    <xf numFmtId="0" fontId="3" fillId="38" borderId="0" xfId="12" applyFill="1" applyAlignment="1">
      <alignment horizontal="center"/>
    </xf>
    <xf numFmtId="0" fontId="3" fillId="38" borderId="0" xfId="12" applyFill="1" applyAlignment="1">
      <alignment horizontal="left"/>
    </xf>
    <xf numFmtId="0" fontId="107" fillId="38" borderId="0" xfId="12" applyFont="1" applyFill="1"/>
    <xf numFmtId="4" fontId="3" fillId="0" borderId="0" xfId="12" applyNumberFormat="1" applyAlignment="1">
      <alignment horizontal="center"/>
    </xf>
    <xf numFmtId="0" fontId="109" fillId="0" borderId="0" xfId="12" applyFont="1" applyAlignment="1">
      <alignment horizontal="center"/>
    </xf>
    <xf numFmtId="0" fontId="3" fillId="0" borderId="19" xfId="12" applyBorder="1" applyAlignment="1">
      <alignment horizontal="left"/>
    </xf>
    <xf numFmtId="0" fontId="3" fillId="0" borderId="17" xfId="12" applyBorder="1" applyAlignment="1">
      <alignment horizontal="center"/>
    </xf>
    <xf numFmtId="0" fontId="3" fillId="0" borderId="15" xfId="12" applyBorder="1" applyAlignment="1">
      <alignment horizontal="left"/>
    </xf>
    <xf numFmtId="0" fontId="3" fillId="0" borderId="14" xfId="12" applyBorder="1" applyAlignment="1">
      <alignment horizontal="center"/>
    </xf>
    <xf numFmtId="0" fontId="3" fillId="0" borderId="18" xfId="12" applyBorder="1" applyAlignment="1">
      <alignment horizontal="left"/>
    </xf>
    <xf numFmtId="0" fontId="3" fillId="0" borderId="19" xfId="12" applyBorder="1"/>
    <xf numFmtId="0" fontId="3" fillId="9" borderId="19" xfId="12" applyFill="1" applyBorder="1"/>
    <xf numFmtId="0" fontId="3" fillId="9" borderId="0" xfId="12" applyFill="1" applyAlignment="1">
      <alignment horizontal="left"/>
    </xf>
    <xf numFmtId="0" fontId="3" fillId="0" borderId="15" xfId="12" applyBorder="1"/>
    <xf numFmtId="0" fontId="3" fillId="9" borderId="15" xfId="12" applyFill="1" applyBorder="1"/>
    <xf numFmtId="4" fontId="53" fillId="0" borderId="0" xfId="12" applyNumberFormat="1" applyFont="1" applyAlignment="1">
      <alignment horizontal="center"/>
    </xf>
    <xf numFmtId="0" fontId="3" fillId="0" borderId="5" xfId="12" applyBorder="1"/>
    <xf numFmtId="0" fontId="3" fillId="0" borderId="4" xfId="12" applyBorder="1" applyAlignment="1">
      <alignment horizontal="center"/>
    </xf>
    <xf numFmtId="0" fontId="3" fillId="0" borderId="3" xfId="12" applyBorder="1" applyAlignment="1">
      <alignment horizontal="center" vertical="center" wrapText="1"/>
    </xf>
    <xf numFmtId="0" fontId="3" fillId="38" borderId="0" xfId="12" applyFill="1" applyAlignment="1">
      <alignment horizontal="center" vertical="center" wrapText="1"/>
    </xf>
    <xf numFmtId="0" fontId="3" fillId="35" borderId="1" xfId="12" applyFill="1" applyBorder="1" applyAlignment="1">
      <alignment horizontal="center" vertical="center" wrapText="1"/>
    </xf>
    <xf numFmtId="0" fontId="3" fillId="35" borderId="0" xfId="12" applyFill="1" applyAlignment="1">
      <alignment horizontal="center" vertical="center" wrapText="1"/>
    </xf>
    <xf numFmtId="0" fontId="3" fillId="37" borderId="1" xfId="12" applyFill="1" applyBorder="1" applyAlignment="1">
      <alignment horizontal="center" vertical="center" wrapText="1"/>
    </xf>
    <xf numFmtId="0" fontId="3" fillId="0" borderId="2" xfId="12" applyBorder="1" applyAlignment="1">
      <alignment horizontal="center" vertical="center" wrapText="1"/>
    </xf>
    <xf numFmtId="0" fontId="43" fillId="0" borderId="3" xfId="12" applyFont="1" applyBorder="1" applyAlignment="1">
      <alignment horizontal="center" vertical="center" wrapText="1"/>
    </xf>
    <xf numFmtId="0" fontId="10" fillId="0" borderId="0" xfId="14" applyProtection="1">
      <protection hidden="1"/>
    </xf>
    <xf numFmtId="0" fontId="10" fillId="0" borderId="0" xfId="14" applyAlignment="1" applyProtection="1">
      <alignment horizontal="center"/>
      <protection hidden="1"/>
    </xf>
    <xf numFmtId="0" fontId="86" fillId="0" borderId="13" xfId="1" applyFont="1" applyBorder="1" applyAlignment="1" applyProtection="1">
      <alignment horizontal="right" vertical="center"/>
      <protection hidden="1"/>
    </xf>
    <xf numFmtId="0" fontId="64" fillId="0" borderId="0" xfId="14" applyFont="1" applyProtection="1">
      <protection hidden="1"/>
    </xf>
    <xf numFmtId="0" fontId="10" fillId="25" borderId="0" xfId="14" applyFill="1" applyAlignment="1" applyProtection="1">
      <alignment horizontal="center"/>
      <protection hidden="1"/>
    </xf>
    <xf numFmtId="0" fontId="10" fillId="25" borderId="0" xfId="14" applyFill="1" applyProtection="1">
      <protection hidden="1"/>
    </xf>
    <xf numFmtId="165" fontId="12" fillId="0" borderId="0" xfId="1" applyNumberFormat="1"/>
    <xf numFmtId="0" fontId="12" fillId="39" borderId="0" xfId="1" applyFill="1"/>
    <xf numFmtId="4" fontId="12" fillId="0" borderId="0" xfId="1" applyNumberFormat="1"/>
    <xf numFmtId="168" fontId="12" fillId="0" borderId="0" xfId="1" applyNumberFormat="1"/>
    <xf numFmtId="0" fontId="12" fillId="9" borderId="0" xfId="1" applyFill="1"/>
    <xf numFmtId="0" fontId="12" fillId="0" borderId="0" xfId="1" applyAlignment="1">
      <alignment vertical="center" wrapText="1"/>
    </xf>
    <xf numFmtId="2" fontId="12" fillId="0" borderId="0" xfId="1" applyNumberFormat="1"/>
    <xf numFmtId="0" fontId="12" fillId="34" borderId="0" xfId="1" applyFill="1" applyAlignment="1">
      <alignment horizontal="center"/>
    </xf>
    <xf numFmtId="0" fontId="12" fillId="34" borderId="13" xfId="10" applyFill="1" applyBorder="1" applyAlignment="1">
      <alignment horizontal="center" vertical="center" wrapText="1"/>
    </xf>
    <xf numFmtId="0" fontId="12" fillId="0" borderId="13" xfId="10" applyBorder="1" applyAlignment="1">
      <alignment vertical="center" wrapText="1"/>
    </xf>
    <xf numFmtId="0" fontId="12" fillId="0" borderId="13" xfId="1" applyBorder="1" applyAlignment="1">
      <alignment vertical="center" wrapText="1"/>
    </xf>
    <xf numFmtId="167" fontId="10" fillId="0" borderId="0" xfId="14" applyNumberFormat="1" applyAlignment="1" applyProtection="1">
      <alignment horizontal="center"/>
      <protection hidden="1"/>
    </xf>
    <xf numFmtId="0" fontId="10" fillId="0" borderId="0" xfId="14" applyAlignment="1" applyProtection="1">
      <alignment horizontal="center" vertical="center" wrapText="1"/>
      <protection hidden="1"/>
    </xf>
    <xf numFmtId="1" fontId="10" fillId="0" borderId="0" xfId="14" applyNumberFormat="1" applyAlignment="1" applyProtection="1">
      <alignment horizontal="center" vertical="center"/>
      <protection hidden="1"/>
    </xf>
    <xf numFmtId="0" fontId="10" fillId="0" borderId="0" xfId="14" applyAlignment="1" applyProtection="1">
      <alignment horizontal="left"/>
      <protection hidden="1"/>
    </xf>
    <xf numFmtId="176" fontId="49" fillId="0" borderId="0" xfId="14" applyNumberFormat="1" applyFont="1" applyAlignment="1" applyProtection="1">
      <alignment horizontal="center" vertical="center"/>
      <protection hidden="1"/>
    </xf>
    <xf numFmtId="0" fontId="10" fillId="0" borderId="0" xfId="14" applyAlignment="1" applyProtection="1">
      <alignment horizontal="right" vertical="center" wrapText="1"/>
      <protection hidden="1"/>
    </xf>
    <xf numFmtId="0" fontId="10" fillId="0" borderId="0" xfId="14" applyAlignment="1" applyProtection="1">
      <alignment vertical="center"/>
      <protection hidden="1"/>
    </xf>
    <xf numFmtId="0" fontId="10" fillId="0" borderId="0" xfId="14" applyAlignment="1" applyProtection="1">
      <alignment horizontal="left" vertical="center"/>
      <protection hidden="1"/>
    </xf>
    <xf numFmtId="0" fontId="10" fillId="0" borderId="0" xfId="14" applyAlignment="1" applyProtection="1">
      <alignment horizontal="left" vertical="center" wrapText="1"/>
      <protection hidden="1"/>
    </xf>
    <xf numFmtId="0" fontId="10" fillId="0" borderId="0" xfId="14" applyAlignment="1" applyProtection="1">
      <alignment horizontal="center" vertical="center"/>
      <protection hidden="1"/>
    </xf>
    <xf numFmtId="176" fontId="10" fillId="0" borderId="0" xfId="14" applyNumberFormat="1" applyAlignment="1" applyProtection="1">
      <alignment horizontal="center"/>
      <protection hidden="1"/>
    </xf>
    <xf numFmtId="0" fontId="10" fillId="0" borderId="0" xfId="14" applyAlignment="1" applyProtection="1">
      <alignment horizontal="right"/>
      <protection hidden="1"/>
    </xf>
    <xf numFmtId="0" fontId="12" fillId="0" borderId="0" xfId="14" applyFont="1" applyAlignment="1" applyProtection="1">
      <alignment vertical="center" wrapText="1"/>
      <protection hidden="1"/>
    </xf>
    <xf numFmtId="14" fontId="10" fillId="0" borderId="0" xfId="14" applyNumberFormat="1" applyAlignment="1" applyProtection="1">
      <alignment horizontal="center"/>
      <protection hidden="1"/>
    </xf>
    <xf numFmtId="0" fontId="64" fillId="0" borderId="28" xfId="14" applyFont="1" applyBorder="1" applyAlignment="1" applyProtection="1">
      <alignment horizontal="center" vertical="center"/>
      <protection hidden="1"/>
    </xf>
    <xf numFmtId="0" fontId="49" fillId="0" borderId="0" xfId="14" applyFont="1" applyAlignment="1" applyProtection="1">
      <alignment horizontal="right" vertical="center"/>
      <protection hidden="1"/>
    </xf>
    <xf numFmtId="0" fontId="12" fillId="0" borderId="0" xfId="14" applyFont="1" applyAlignment="1" applyProtection="1">
      <alignment horizontal="center"/>
      <protection hidden="1"/>
    </xf>
    <xf numFmtId="14" fontId="12" fillId="0" borderId="0" xfId="14" applyNumberFormat="1" applyFont="1" applyAlignment="1" applyProtection="1">
      <alignment horizontal="center"/>
      <protection hidden="1"/>
    </xf>
    <xf numFmtId="1" fontId="10" fillId="0" borderId="0" xfId="14" applyNumberFormat="1" applyAlignment="1" applyProtection="1">
      <alignment horizontal="center"/>
      <protection hidden="1"/>
    </xf>
    <xf numFmtId="0" fontId="12" fillId="0" borderId="0" xfId="14" applyFont="1" applyAlignment="1" applyProtection="1">
      <alignment horizontal="left"/>
      <protection hidden="1"/>
    </xf>
    <xf numFmtId="0" fontId="12" fillId="0" borderId="0" xfId="14" applyFont="1" applyAlignment="1" applyProtection="1">
      <alignment horizontal="center" vertical="center" wrapText="1"/>
      <protection hidden="1"/>
    </xf>
    <xf numFmtId="0" fontId="12" fillId="25" borderId="0" xfId="14" applyFont="1" applyFill="1" applyAlignment="1" applyProtection="1">
      <alignment vertical="center" wrapText="1"/>
      <protection hidden="1"/>
    </xf>
    <xf numFmtId="14" fontId="10" fillId="25" borderId="0" xfId="14" applyNumberFormat="1" applyFill="1" applyAlignment="1" applyProtection="1">
      <alignment horizontal="center"/>
      <protection hidden="1"/>
    </xf>
    <xf numFmtId="0" fontId="12" fillId="25" borderId="0" xfId="14" applyFont="1" applyFill="1" applyAlignment="1" applyProtection="1">
      <alignment horizontal="left"/>
      <protection hidden="1"/>
    </xf>
    <xf numFmtId="0" fontId="10" fillId="25" borderId="0" xfId="14" applyFill="1" applyAlignment="1" applyProtection="1">
      <alignment horizontal="right"/>
      <protection hidden="1"/>
    </xf>
    <xf numFmtId="0" fontId="12" fillId="0" borderId="28" xfId="14" applyFont="1" applyBorder="1" applyAlignment="1" applyProtection="1">
      <alignment horizontal="left"/>
      <protection hidden="1"/>
    </xf>
    <xf numFmtId="0" fontId="12" fillId="2" borderId="0" xfId="14" applyFont="1" applyFill="1" applyAlignment="1" applyProtection="1">
      <alignment vertical="center" wrapText="1"/>
      <protection hidden="1"/>
    </xf>
    <xf numFmtId="14" fontId="10" fillId="2" borderId="0" xfId="14" applyNumberFormat="1" applyFill="1" applyAlignment="1" applyProtection="1">
      <alignment horizontal="center"/>
      <protection hidden="1"/>
    </xf>
    <xf numFmtId="0" fontId="10" fillId="2" borderId="0" xfId="14" applyFill="1" applyAlignment="1" applyProtection="1">
      <alignment horizontal="left"/>
      <protection hidden="1"/>
    </xf>
    <xf numFmtId="0" fontId="10" fillId="2" borderId="0" xfId="14" applyFill="1" applyAlignment="1" applyProtection="1">
      <alignment horizontal="center"/>
      <protection hidden="1"/>
    </xf>
    <xf numFmtId="14" fontId="10" fillId="0" borderId="0" xfId="14" applyNumberFormat="1" applyAlignment="1" applyProtection="1">
      <alignment horizontal="center" vertical="center"/>
      <protection hidden="1"/>
    </xf>
    <xf numFmtId="0" fontId="12" fillId="0" borderId="0" xfId="14" applyFont="1" applyAlignment="1" applyProtection="1">
      <alignment horizontal="center" vertical="center"/>
      <protection hidden="1"/>
    </xf>
    <xf numFmtId="0" fontId="10" fillId="0" borderId="0" xfId="14" applyAlignment="1" applyProtection="1">
      <alignment horizontal="right" vertical="center"/>
      <protection hidden="1"/>
    </xf>
    <xf numFmtId="0" fontId="12" fillId="0" borderId="0" xfId="14" applyFont="1" applyAlignment="1" applyProtection="1">
      <alignment horizontal="left" vertical="center"/>
      <protection hidden="1"/>
    </xf>
    <xf numFmtId="0" fontId="17" fillId="0" borderId="0" xfId="14" applyFont="1" applyAlignment="1" applyProtection="1">
      <alignment vertical="center" wrapText="1"/>
      <protection hidden="1"/>
    </xf>
    <xf numFmtId="14" fontId="17" fillId="0" borderId="0" xfId="14" applyNumberFormat="1" applyFont="1" applyAlignment="1" applyProtection="1">
      <alignment horizontal="left" vertical="center" wrapText="1"/>
      <protection hidden="1"/>
    </xf>
    <xf numFmtId="0" fontId="17" fillId="40" borderId="0" xfId="14" applyFont="1" applyFill="1" applyAlignment="1" applyProtection="1">
      <alignment vertical="center" wrapText="1"/>
      <protection hidden="1"/>
    </xf>
    <xf numFmtId="0" fontId="13" fillId="0" borderId="13" xfId="14" applyFont="1" applyBorder="1" applyAlignment="1" applyProtection="1">
      <alignment horizontal="center" vertical="center" wrapText="1"/>
      <protection hidden="1"/>
    </xf>
    <xf numFmtId="0" fontId="13" fillId="0" borderId="13" xfId="14" applyFont="1" applyBorder="1" applyAlignment="1" applyProtection="1">
      <alignment horizontal="center" vertical="center"/>
      <protection hidden="1"/>
    </xf>
    <xf numFmtId="0" fontId="35" fillId="0" borderId="0" xfId="14" applyFont="1" applyAlignment="1" applyProtection="1">
      <alignment horizontal="center" vertical="center"/>
      <protection hidden="1"/>
    </xf>
    <xf numFmtId="0" fontId="35" fillId="2" borderId="0" xfId="14" applyFont="1" applyFill="1" applyAlignment="1" applyProtection="1">
      <alignment horizontal="center" vertical="center"/>
      <protection hidden="1"/>
    </xf>
    <xf numFmtId="0" fontId="12" fillId="0" borderId="13" xfId="14" applyFont="1" applyBorder="1" applyAlignment="1" applyProtection="1">
      <alignment horizontal="center" vertical="center" wrapText="1"/>
      <protection hidden="1"/>
    </xf>
    <xf numFmtId="0" fontId="10" fillId="0" borderId="13" xfId="14" applyBorder="1" applyAlignment="1" applyProtection="1">
      <alignment horizontal="center"/>
      <protection hidden="1"/>
    </xf>
    <xf numFmtId="0" fontId="35" fillId="0" borderId="0" xfId="14" applyFont="1" applyAlignment="1" applyProtection="1">
      <alignment horizontal="left"/>
      <protection hidden="1"/>
    </xf>
    <xf numFmtId="0" fontId="10" fillId="36" borderId="0" xfId="14" applyFill="1" applyAlignment="1">
      <alignment horizontal="right" vertical="center"/>
    </xf>
    <xf numFmtId="14" fontId="10" fillId="40" borderId="0" xfId="14" applyNumberFormat="1" applyFill="1" applyAlignment="1" applyProtection="1">
      <alignment horizontal="center"/>
      <protection hidden="1"/>
    </xf>
    <xf numFmtId="0" fontId="49" fillId="0" borderId="28" xfId="14" applyFont="1" applyBorder="1" applyAlignment="1" applyProtection="1">
      <alignment horizontal="center"/>
      <protection hidden="1"/>
    </xf>
    <xf numFmtId="0" fontId="10" fillId="0" borderId="0" xfId="14" applyAlignment="1" applyProtection="1">
      <alignment wrapText="1"/>
      <protection hidden="1"/>
    </xf>
    <xf numFmtId="0" fontId="50" fillId="0" borderId="0" xfId="14" applyFont="1" applyAlignment="1" applyProtection="1">
      <alignment horizontal="center"/>
      <protection hidden="1"/>
    </xf>
    <xf numFmtId="0" fontId="10" fillId="0" borderId="0" xfId="14" applyAlignment="1" applyProtection="1">
      <alignment horizontal="center" wrapText="1"/>
      <protection hidden="1"/>
    </xf>
    <xf numFmtId="0" fontId="113" fillId="0" borderId="0" xfId="1" applyFont="1" applyAlignment="1" applyProtection="1">
      <alignment horizontal="center" vertical="center"/>
      <protection hidden="1"/>
    </xf>
    <xf numFmtId="171" fontId="86" fillId="0" borderId="0" xfId="1" applyNumberFormat="1" applyFont="1" applyAlignment="1" applyProtection="1">
      <alignment horizontal="center" vertical="justify"/>
      <protection hidden="1"/>
    </xf>
    <xf numFmtId="3" fontId="86" fillId="0" borderId="0" xfId="1" applyNumberFormat="1" applyFont="1" applyAlignment="1" applyProtection="1">
      <alignment vertical="justify"/>
      <protection hidden="1"/>
    </xf>
    <xf numFmtId="0" fontId="114" fillId="21" borderId="0" xfId="1" applyFont="1" applyFill="1" applyAlignment="1" applyProtection="1">
      <alignment horizontal="center" vertical="center"/>
      <protection hidden="1"/>
    </xf>
    <xf numFmtId="0" fontId="86" fillId="21" borderId="0" xfId="1" applyFont="1" applyFill="1" applyAlignment="1" applyProtection="1">
      <alignment horizontal="center" vertical="justify"/>
      <protection hidden="1"/>
    </xf>
    <xf numFmtId="0" fontId="86" fillId="21" borderId="0" xfId="1" applyFont="1" applyFill="1" applyAlignment="1" applyProtection="1">
      <alignment vertical="justify"/>
      <protection hidden="1"/>
    </xf>
    <xf numFmtId="0" fontId="115" fillId="21" borderId="10" xfId="1" applyFont="1" applyFill="1" applyBorder="1" applyAlignment="1" applyProtection="1">
      <alignment vertical="justify" wrapText="1"/>
      <protection hidden="1"/>
    </xf>
    <xf numFmtId="0" fontId="103" fillId="0" borderId="0" xfId="1" applyFont="1" applyAlignment="1" applyProtection="1">
      <alignment vertical="center"/>
      <protection hidden="1"/>
    </xf>
    <xf numFmtId="0" fontId="103" fillId="21" borderId="0" xfId="1" applyFont="1" applyFill="1" applyAlignment="1" applyProtection="1">
      <alignment vertical="center"/>
      <protection hidden="1"/>
    </xf>
    <xf numFmtId="1" fontId="12" fillId="0" borderId="0" xfId="1" applyNumberFormat="1" applyAlignment="1" applyProtection="1">
      <alignment vertical="center"/>
      <protection hidden="1"/>
    </xf>
    <xf numFmtId="1" fontId="12" fillId="0" borderId="0" xfId="1" applyNumberFormat="1" applyAlignment="1" applyProtection="1">
      <alignment horizontal="center" vertical="center"/>
      <protection hidden="1"/>
    </xf>
    <xf numFmtId="0" fontId="86" fillId="0" borderId="0" xfId="1" applyFont="1" applyAlignment="1" applyProtection="1">
      <alignment horizontal="center" vertical="center"/>
      <protection hidden="1"/>
    </xf>
    <xf numFmtId="1" fontId="17" fillId="0" borderId="0" xfId="1" applyNumberFormat="1" applyFont="1" applyAlignment="1" applyProtection="1">
      <alignment vertical="center" wrapText="1"/>
      <protection hidden="1"/>
    </xf>
    <xf numFmtId="171" fontId="117" fillId="21" borderId="0" xfId="1" applyNumberFormat="1" applyFont="1" applyFill="1" applyAlignment="1" applyProtection="1">
      <alignment horizontal="center" vertical="center" wrapText="1"/>
      <protection hidden="1"/>
    </xf>
    <xf numFmtId="14" fontId="17" fillId="21" borderId="0" xfId="1" applyNumberFormat="1" applyFont="1" applyFill="1" applyAlignment="1" applyProtection="1">
      <alignment horizontal="center" vertical="center" wrapText="1"/>
      <protection hidden="1"/>
    </xf>
    <xf numFmtId="0" fontId="17" fillId="21" borderId="0" xfId="1" applyFont="1" applyFill="1" applyAlignment="1" applyProtection="1">
      <alignment horizontal="center" vertical="center" wrapText="1"/>
      <protection hidden="1"/>
    </xf>
    <xf numFmtId="0" fontId="17" fillId="21" borderId="0" xfId="1" applyFont="1" applyFill="1" applyAlignment="1" applyProtection="1">
      <alignment horizontal="left" vertical="center" wrapText="1"/>
      <protection hidden="1"/>
    </xf>
    <xf numFmtId="0" fontId="17" fillId="0" borderId="0" xfId="1" applyFont="1" applyAlignment="1" applyProtection="1">
      <alignment horizontal="center" vertical="center" wrapText="1"/>
      <protection hidden="1"/>
    </xf>
    <xf numFmtId="171" fontId="117" fillId="0" borderId="8" xfId="1" applyNumberFormat="1" applyFont="1" applyBorder="1" applyAlignment="1" applyProtection="1">
      <alignment horizontal="center" vertical="center" wrapText="1"/>
      <protection hidden="1"/>
    </xf>
    <xf numFmtId="14" fontId="17" fillId="21" borderId="11" xfId="1" applyNumberFormat="1" applyFont="1" applyFill="1" applyBorder="1" applyAlignment="1" applyProtection="1">
      <alignment horizontal="center" vertical="center" wrapText="1"/>
      <protection hidden="1"/>
    </xf>
    <xf numFmtId="0" fontId="17" fillId="21" borderId="11" xfId="1" applyFont="1" applyFill="1" applyBorder="1" applyAlignment="1" applyProtection="1">
      <alignment horizontal="center" vertical="center" wrapText="1"/>
      <protection hidden="1"/>
    </xf>
    <xf numFmtId="0" fontId="17" fillId="21" borderId="11" xfId="1" applyFont="1" applyFill="1" applyBorder="1" applyAlignment="1" applyProtection="1">
      <alignment horizontal="left" vertical="center" wrapText="1"/>
      <protection hidden="1"/>
    </xf>
    <xf numFmtId="0" fontId="17" fillId="0" borderId="11" xfId="1" applyFont="1" applyBorder="1" applyAlignment="1" applyProtection="1">
      <alignment horizontal="center" vertical="center" wrapText="1"/>
      <protection hidden="1"/>
    </xf>
    <xf numFmtId="0" fontId="103" fillId="0" borderId="0" xfId="1" applyFont="1" applyAlignment="1" applyProtection="1">
      <alignment horizontal="center" vertical="center"/>
      <protection hidden="1"/>
    </xf>
    <xf numFmtId="1" fontId="12" fillId="0" borderId="0" xfId="1" applyNumberFormat="1" applyAlignment="1">
      <alignment vertical="center"/>
    </xf>
    <xf numFmtId="1" fontId="12" fillId="0" borderId="0" xfId="1" applyNumberFormat="1" applyAlignment="1">
      <alignment horizontal="center" vertical="center"/>
    </xf>
    <xf numFmtId="0" fontId="17" fillId="0" borderId="13" xfId="1" applyFont="1" applyBorder="1" applyAlignment="1" applyProtection="1">
      <alignment horizontal="center" vertical="center" wrapText="1"/>
      <protection hidden="1"/>
    </xf>
    <xf numFmtId="1" fontId="17" fillId="0" borderId="23" xfId="1" applyNumberFormat="1" applyFont="1" applyBorder="1" applyAlignment="1" applyProtection="1">
      <alignment vertical="center" wrapText="1"/>
      <protection hidden="1"/>
    </xf>
    <xf numFmtId="171" fontId="117" fillId="0" borderId="13" xfId="1" applyNumberFormat="1" applyFont="1" applyBorder="1" applyAlignment="1" applyProtection="1">
      <alignment horizontal="center" vertical="center" wrapText="1"/>
      <protection hidden="1"/>
    </xf>
    <xf numFmtId="0" fontId="103" fillId="0" borderId="0" xfId="1" applyFont="1" applyAlignment="1" applyProtection="1">
      <alignment vertical="center" wrapText="1"/>
      <protection hidden="1"/>
    </xf>
    <xf numFmtId="0" fontId="103" fillId="21" borderId="0" xfId="1" applyFont="1" applyFill="1" applyAlignment="1" applyProtection="1">
      <alignment vertical="center" wrapText="1"/>
      <protection hidden="1"/>
    </xf>
    <xf numFmtId="0" fontId="103" fillId="0" borderId="28" xfId="1" applyFont="1" applyBorder="1" applyAlignment="1" applyProtection="1">
      <alignment horizontal="center" vertical="center"/>
      <protection hidden="1"/>
    </xf>
    <xf numFmtId="0" fontId="118" fillId="0" borderId="0" xfId="1" applyFont="1" applyAlignment="1" applyProtection="1">
      <alignment vertical="center" wrapText="1"/>
      <protection hidden="1"/>
    </xf>
    <xf numFmtId="14" fontId="12" fillId="0" borderId="13" xfId="1" applyNumberFormat="1" applyBorder="1" applyAlignment="1" applyProtection="1">
      <alignment vertical="center"/>
      <protection hidden="1"/>
    </xf>
    <xf numFmtId="0" fontId="118" fillId="0" borderId="13" xfId="1" applyFont="1" applyBorder="1" applyAlignment="1" applyProtection="1">
      <alignment horizontal="center" vertical="center" wrapText="1"/>
      <protection hidden="1"/>
    </xf>
    <xf numFmtId="0" fontId="86" fillId="0" borderId="13" xfId="1" applyFont="1" applyBorder="1" applyAlignment="1" applyProtection="1">
      <alignment vertical="center"/>
      <protection hidden="1"/>
    </xf>
    <xf numFmtId="0" fontId="118" fillId="0" borderId="13" xfId="1" applyFont="1" applyBorder="1" applyAlignment="1" applyProtection="1">
      <alignment horizontal="center" vertical="center"/>
      <protection hidden="1"/>
    </xf>
    <xf numFmtId="0" fontId="34" fillId="0" borderId="0" xfId="1" applyFont="1" applyAlignment="1" applyProtection="1">
      <alignment vertical="center" wrapText="1"/>
      <protection hidden="1"/>
    </xf>
    <xf numFmtId="0" fontId="34" fillId="21" borderId="0" xfId="1" applyFont="1" applyFill="1" applyAlignment="1" applyProtection="1">
      <alignment vertical="center" wrapText="1"/>
      <protection hidden="1"/>
    </xf>
    <xf numFmtId="0" fontId="119" fillId="21" borderId="0" xfId="1" applyFont="1" applyFill="1" applyAlignment="1" applyProtection="1">
      <alignment horizontal="center" vertical="center" wrapText="1"/>
      <protection hidden="1"/>
    </xf>
    <xf numFmtId="0" fontId="34" fillId="0" borderId="0" xfId="1" applyFont="1" applyAlignment="1" applyProtection="1">
      <alignment horizontal="center" vertical="center" wrapText="1"/>
      <protection hidden="1"/>
    </xf>
    <xf numFmtId="166" fontId="87" fillId="21" borderId="0" xfId="1" applyNumberFormat="1" applyFont="1" applyFill="1" applyAlignment="1" applyProtection="1">
      <alignment horizontal="center" vertical="center"/>
      <protection hidden="1"/>
    </xf>
    <xf numFmtId="164" fontId="87" fillId="43" borderId="0" xfId="11" applyNumberFormat="1" applyFont="1" applyFill="1" applyBorder="1" applyAlignment="1" applyProtection="1">
      <alignment vertical="justify"/>
      <protection hidden="1"/>
    </xf>
    <xf numFmtId="14" fontId="91" fillId="43" borderId="0" xfId="1" applyNumberFormat="1" applyFont="1" applyFill="1" applyAlignment="1" applyProtection="1">
      <alignment vertical="justify"/>
      <protection hidden="1"/>
    </xf>
    <xf numFmtId="0" fontId="120" fillId="43" borderId="0" xfId="1" applyFont="1" applyFill="1" applyAlignment="1" applyProtection="1">
      <alignment vertical="justify"/>
      <protection hidden="1"/>
    </xf>
    <xf numFmtId="0" fontId="16" fillId="43" borderId="0" xfId="1" applyFont="1" applyFill="1" applyAlignment="1" applyProtection="1">
      <alignment horizontal="center" vertical="center" wrapText="1"/>
      <protection hidden="1"/>
    </xf>
    <xf numFmtId="165" fontId="117" fillId="43" borderId="8" xfId="1" applyNumberFormat="1" applyFont="1" applyFill="1" applyBorder="1" applyAlignment="1" applyProtection="1">
      <alignment vertical="justify"/>
      <protection hidden="1"/>
    </xf>
    <xf numFmtId="0" fontId="79" fillId="43" borderId="0" xfId="1" applyFont="1" applyFill="1" applyAlignment="1" applyProtection="1">
      <alignment vertical="center" wrapText="1"/>
      <protection hidden="1"/>
    </xf>
    <xf numFmtId="0" fontId="79" fillId="43" borderId="11" xfId="1" applyFont="1" applyFill="1" applyBorder="1" applyAlignment="1" applyProtection="1">
      <alignment vertical="center" wrapText="1"/>
      <protection hidden="1"/>
    </xf>
    <xf numFmtId="0" fontId="79" fillId="43" borderId="11" xfId="1" applyFont="1" applyFill="1" applyBorder="1" applyAlignment="1" applyProtection="1">
      <alignment horizontal="left" vertical="center" wrapText="1"/>
      <protection hidden="1"/>
    </xf>
    <xf numFmtId="0" fontId="16" fillId="43" borderId="0" xfId="1" applyFont="1" applyFill="1" applyAlignment="1" applyProtection="1">
      <alignment horizontal="right" vertical="center" wrapText="1"/>
      <protection hidden="1"/>
    </xf>
    <xf numFmtId="164" fontId="87" fillId="43" borderId="7" xfId="11" applyNumberFormat="1" applyFont="1" applyFill="1" applyBorder="1" applyAlignment="1" applyProtection="1">
      <alignment vertical="justify"/>
      <protection hidden="1"/>
    </xf>
    <xf numFmtId="0" fontId="86" fillId="21" borderId="7" xfId="1" applyFont="1" applyFill="1" applyBorder="1" applyAlignment="1" applyProtection="1">
      <alignment vertical="justify"/>
      <protection hidden="1"/>
    </xf>
    <xf numFmtId="14" fontId="91" fillId="43" borderId="7" xfId="1" applyNumberFormat="1" applyFont="1" applyFill="1" applyBorder="1" applyAlignment="1" applyProtection="1">
      <alignment vertical="justify"/>
      <protection hidden="1"/>
    </xf>
    <xf numFmtId="0" fontId="120" fillId="43" borderId="7" xfId="1" applyFont="1" applyFill="1" applyBorder="1" applyAlignment="1" applyProtection="1">
      <alignment vertical="justify"/>
      <protection hidden="1"/>
    </xf>
    <xf numFmtId="0" fontId="16" fillId="43" borderId="7" xfId="1" applyFont="1" applyFill="1" applyBorder="1" applyAlignment="1" applyProtection="1">
      <alignment horizontal="center" vertical="center" wrapText="1"/>
      <protection hidden="1"/>
    </xf>
    <xf numFmtId="0" fontId="33" fillId="21" borderId="8" xfId="8" applyFont="1" applyFill="1" applyBorder="1" applyAlignment="1" applyProtection="1">
      <alignment horizontal="center" vertical="center"/>
      <protection hidden="1"/>
    </xf>
    <xf numFmtId="0" fontId="88" fillId="21" borderId="8" xfId="1" applyFont="1" applyFill="1" applyBorder="1" applyAlignment="1" applyProtection="1">
      <alignment horizontal="center" vertical="center" wrapText="1"/>
      <protection hidden="1"/>
    </xf>
    <xf numFmtId="0" fontId="87" fillId="0" borderId="0" xfId="1" applyFont="1" applyAlignment="1" applyProtection="1">
      <alignment horizontal="center" vertical="center"/>
      <protection hidden="1"/>
    </xf>
    <xf numFmtId="0" fontId="121" fillId="21" borderId="52" xfId="1" applyFont="1" applyFill="1" applyBorder="1" applyAlignment="1" applyProtection="1">
      <alignment horizontal="center" vertical="center"/>
      <protection hidden="1"/>
    </xf>
    <xf numFmtId="0" fontId="122" fillId="0" borderId="0" xfId="1" applyFont="1" applyAlignment="1" applyProtection="1">
      <alignment horizontal="center"/>
      <protection hidden="1"/>
    </xf>
    <xf numFmtId="177" fontId="86" fillId="0" borderId="0" xfId="1" applyNumberFormat="1" applyFont="1" applyAlignment="1" applyProtection="1">
      <alignment horizontal="center" vertical="justify"/>
      <protection hidden="1"/>
    </xf>
    <xf numFmtId="174" fontId="123" fillId="3" borderId="53" xfId="11" applyNumberFormat="1" applyFont="1" applyFill="1" applyBorder="1" applyAlignment="1" applyProtection="1">
      <alignment horizontal="center" vertical="center"/>
      <protection hidden="1"/>
    </xf>
    <xf numFmtId="0" fontId="123" fillId="3" borderId="54" xfId="1" applyFont="1" applyFill="1" applyBorder="1" applyAlignment="1" applyProtection="1">
      <alignment vertical="justify"/>
      <protection hidden="1"/>
    </xf>
    <xf numFmtId="0" fontId="123" fillId="3" borderId="54" xfId="1" applyFont="1" applyFill="1" applyBorder="1" applyAlignment="1" applyProtection="1">
      <alignment vertical="center"/>
      <protection hidden="1"/>
    </xf>
    <xf numFmtId="14" fontId="87" fillId="0" borderId="0" xfId="1" applyNumberFormat="1" applyFont="1" applyAlignment="1" applyProtection="1">
      <alignment horizontal="right" vertical="center"/>
      <protection hidden="1"/>
    </xf>
    <xf numFmtId="174" fontId="87" fillId="0" borderId="43" xfId="11" applyNumberFormat="1" applyFont="1" applyBorder="1" applyAlignment="1" applyProtection="1">
      <alignment vertical="justify"/>
      <protection hidden="1"/>
    </xf>
    <xf numFmtId="0" fontId="87" fillId="0" borderId="0" xfId="1" applyFont="1" applyAlignment="1" applyProtection="1">
      <alignment vertical="justify"/>
      <protection hidden="1"/>
    </xf>
    <xf numFmtId="14" fontId="86" fillId="0" borderId="0" xfId="1" applyNumberFormat="1" applyFont="1" applyAlignment="1" applyProtection="1">
      <alignment vertical="justify"/>
      <protection hidden="1"/>
    </xf>
    <xf numFmtId="14" fontId="86" fillId="0" borderId="0" xfId="1" applyNumberFormat="1" applyFont="1" applyAlignment="1" applyProtection="1">
      <alignment horizontal="center" vertical="justify"/>
      <protection hidden="1"/>
    </xf>
    <xf numFmtId="14" fontId="87" fillId="0" borderId="0" xfId="1" applyNumberFormat="1" applyFont="1" applyAlignment="1" applyProtection="1">
      <alignment horizontal="center" vertical="center"/>
      <protection hidden="1"/>
    </xf>
    <xf numFmtId="171" fontId="70" fillId="45" borderId="13" xfId="1" applyNumberFormat="1" applyFont="1" applyFill="1" applyBorder="1" applyAlignment="1" applyProtection="1">
      <alignment horizontal="center" vertical="center" wrapText="1"/>
      <protection hidden="1"/>
    </xf>
    <xf numFmtId="0" fontId="118" fillId="21" borderId="0" xfId="1" applyFont="1" applyFill="1" applyAlignment="1" applyProtection="1">
      <alignment horizontal="right" vertical="center"/>
      <protection hidden="1"/>
    </xf>
    <xf numFmtId="0" fontId="126" fillId="21" borderId="0" xfId="1" applyFont="1" applyFill="1" applyAlignment="1" applyProtection="1">
      <alignment vertical="center" wrapText="1"/>
      <protection hidden="1"/>
    </xf>
    <xf numFmtId="0" fontId="86" fillId="21" borderId="0" xfId="1" applyFont="1" applyFill="1" applyAlignment="1" applyProtection="1">
      <alignment horizontal="center" vertical="center"/>
      <protection hidden="1"/>
    </xf>
    <xf numFmtId="0" fontId="92" fillId="32" borderId="13" xfId="1" applyFont="1" applyFill="1" applyBorder="1" applyAlignment="1" applyProtection="1">
      <alignment horizontal="left" vertical="center" wrapText="1"/>
      <protection locked="0"/>
    </xf>
    <xf numFmtId="0" fontId="91" fillId="21" borderId="11" xfId="1" applyFont="1" applyFill="1" applyBorder="1" applyAlignment="1" applyProtection="1">
      <alignment horizontal="left" vertical="center"/>
      <protection hidden="1"/>
    </xf>
    <xf numFmtId="0" fontId="127" fillId="21" borderId="11" xfId="1" applyFont="1" applyFill="1" applyBorder="1" applyAlignment="1" applyProtection="1">
      <alignment horizontal="right" vertical="center" wrapText="1"/>
      <protection hidden="1"/>
    </xf>
    <xf numFmtId="0" fontId="86" fillId="0" borderId="66" xfId="1" applyFont="1" applyBorder="1" applyAlignment="1" applyProtection="1">
      <alignment vertical="justify"/>
      <protection hidden="1"/>
    </xf>
    <xf numFmtId="0" fontId="127" fillId="32" borderId="13" xfId="1" applyFont="1" applyFill="1" applyBorder="1" applyAlignment="1" applyProtection="1">
      <alignment horizontal="left" vertical="center" wrapText="1"/>
      <protection locked="0"/>
    </xf>
    <xf numFmtId="0" fontId="127" fillId="32" borderId="13" xfId="1" applyFont="1" applyFill="1" applyBorder="1" applyAlignment="1" applyProtection="1">
      <alignment horizontal="center" vertical="center" wrapText="1"/>
      <protection locked="0"/>
    </xf>
    <xf numFmtId="1" fontId="128" fillId="0" borderId="0" xfId="1" applyNumberFormat="1" applyFont="1" applyAlignment="1" applyProtection="1">
      <alignment vertical="justify"/>
      <protection hidden="1"/>
    </xf>
    <xf numFmtId="0" fontId="130" fillId="39" borderId="0" xfId="1" applyFont="1" applyFill="1" applyAlignment="1" applyProtection="1">
      <alignment horizontal="center" vertical="center"/>
      <protection hidden="1"/>
    </xf>
    <xf numFmtId="171" fontId="86" fillId="21" borderId="0" xfId="1" applyNumberFormat="1" applyFont="1" applyFill="1" applyAlignment="1" applyProtection="1">
      <alignment horizontal="center" vertical="center" wrapText="1"/>
      <protection hidden="1"/>
    </xf>
    <xf numFmtId="3" fontId="86" fillId="21" borderId="0" xfId="1" applyNumberFormat="1" applyFont="1" applyFill="1" applyAlignment="1" applyProtection="1">
      <alignment horizontal="center" vertical="center"/>
      <protection hidden="1"/>
    </xf>
    <xf numFmtId="14" fontId="131" fillId="21" borderId="0" xfId="1" applyNumberFormat="1" applyFont="1" applyFill="1" applyAlignment="1" applyProtection="1">
      <alignment horizontal="left" vertical="justify"/>
      <protection hidden="1"/>
    </xf>
    <xf numFmtId="14" fontId="131" fillId="21" borderId="0" xfId="1" applyNumberFormat="1" applyFont="1" applyFill="1" applyAlignment="1" applyProtection="1">
      <alignment horizontal="right" vertical="justify"/>
      <protection hidden="1"/>
    </xf>
    <xf numFmtId="0" fontId="67" fillId="21" borderId="0" xfId="8" applyFont="1" applyFill="1" applyBorder="1" applyAlignment="1" applyProtection="1">
      <alignment horizontal="center" vertical="justify"/>
      <protection hidden="1"/>
    </xf>
    <xf numFmtId="0" fontId="67" fillId="21" borderId="0" xfId="8" applyFont="1" applyFill="1" applyBorder="1" applyAlignment="1" applyProtection="1">
      <alignment vertical="justify"/>
      <protection hidden="1"/>
    </xf>
    <xf numFmtId="0" fontId="61" fillId="5" borderId="0" xfId="1" applyFont="1" applyFill="1" applyAlignment="1" applyProtection="1">
      <alignment horizontal="center" vertical="center" wrapText="1"/>
      <protection hidden="1"/>
    </xf>
    <xf numFmtId="0" fontId="12" fillId="0" borderId="0" xfId="10" applyAlignment="1">
      <alignment vertical="center"/>
    </xf>
    <xf numFmtId="0" fontId="12" fillId="21" borderId="0" xfId="10" applyFill="1" applyAlignment="1">
      <alignment vertical="center"/>
    </xf>
    <xf numFmtId="4" fontId="12" fillId="21" borderId="0" xfId="10" applyNumberFormat="1" applyFill="1" applyAlignment="1">
      <alignment vertical="center"/>
    </xf>
    <xf numFmtId="0" fontId="12" fillId="21" borderId="0" xfId="10" applyFill="1" applyAlignment="1">
      <alignment horizontal="right" vertical="center"/>
    </xf>
    <xf numFmtId="4" fontId="36" fillId="21" borderId="0" xfId="10" applyNumberFormat="1" applyFont="1" applyFill="1" applyAlignment="1">
      <alignment vertical="center"/>
    </xf>
    <xf numFmtId="0" fontId="36" fillId="21" borderId="0" xfId="10" applyFont="1" applyFill="1" applyAlignment="1">
      <alignment horizontal="right" vertical="center"/>
    </xf>
    <xf numFmtId="0" fontId="36" fillId="21" borderId="0" xfId="10" applyFont="1" applyFill="1" applyAlignment="1">
      <alignment vertical="center"/>
    </xf>
    <xf numFmtId="4" fontId="36" fillId="21" borderId="11" xfId="10" applyNumberFormat="1" applyFont="1" applyFill="1" applyBorder="1" applyAlignment="1">
      <alignment vertical="center"/>
    </xf>
    <xf numFmtId="0" fontId="36" fillId="21" borderId="11" xfId="10" applyFont="1" applyFill="1" applyBorder="1" applyAlignment="1">
      <alignment horizontal="right" vertical="center"/>
    </xf>
    <xf numFmtId="0" fontId="36" fillId="21" borderId="18" xfId="10" applyFont="1" applyFill="1" applyBorder="1" applyAlignment="1">
      <alignment vertical="center"/>
    </xf>
    <xf numFmtId="0" fontId="12" fillId="21" borderId="7" xfId="10" applyFill="1" applyBorder="1" applyAlignment="1">
      <alignment horizontal="center" vertical="center"/>
    </xf>
    <xf numFmtId="0" fontId="36" fillId="21" borderId="7" xfId="10" applyFont="1" applyFill="1" applyBorder="1" applyAlignment="1">
      <alignment horizontal="right" vertical="center"/>
    </xf>
    <xf numFmtId="2" fontId="134" fillId="21" borderId="0" xfId="10" applyNumberFormat="1" applyFont="1" applyFill="1" applyAlignment="1">
      <alignment horizontal="center" vertical="center"/>
    </xf>
    <xf numFmtId="0" fontId="134" fillId="21" borderId="0" xfId="10" applyFont="1" applyFill="1" applyAlignment="1">
      <alignment horizontal="center" vertical="center"/>
    </xf>
    <xf numFmtId="0" fontId="135" fillId="21" borderId="13" xfId="10" applyFont="1" applyFill="1" applyBorder="1" applyAlignment="1">
      <alignment vertical="center" wrapText="1"/>
    </xf>
    <xf numFmtId="0" fontId="135" fillId="21" borderId="13" xfId="10" applyFont="1" applyFill="1" applyBorder="1" applyAlignment="1">
      <alignment vertical="center"/>
    </xf>
    <xf numFmtId="0" fontId="12" fillId="21" borderId="13" xfId="10" applyFill="1" applyBorder="1" applyAlignment="1">
      <alignment vertical="center"/>
    </xf>
    <xf numFmtId="0" fontId="12" fillId="34" borderId="13" xfId="10" applyFill="1" applyBorder="1" applyAlignment="1">
      <alignment vertical="center"/>
    </xf>
    <xf numFmtId="0" fontId="135" fillId="0" borderId="13" xfId="10" applyFont="1" applyBorder="1" applyAlignment="1">
      <alignment vertical="center" wrapText="1"/>
    </xf>
    <xf numFmtId="0" fontId="135" fillId="0" borderId="13" xfId="10" applyFont="1" applyBorder="1" applyAlignment="1">
      <alignment vertical="center"/>
    </xf>
    <xf numFmtId="0" fontId="135" fillId="46" borderId="13" xfId="10" applyFont="1" applyFill="1" applyBorder="1" applyAlignment="1">
      <alignment vertical="center" wrapText="1"/>
    </xf>
    <xf numFmtId="0" fontId="12" fillId="9" borderId="13" xfId="10" applyFill="1" applyBorder="1" applyAlignment="1">
      <alignment vertical="center"/>
    </xf>
    <xf numFmtId="0" fontId="12" fillId="0" borderId="13" xfId="10" applyBorder="1" applyAlignment="1">
      <alignment vertical="center"/>
    </xf>
    <xf numFmtId="0" fontId="12" fillId="9" borderId="0" xfId="10" applyFill="1" applyAlignment="1">
      <alignment vertical="center"/>
    </xf>
    <xf numFmtId="4" fontId="137" fillId="38" borderId="24" xfId="10" applyNumberFormat="1" applyFont="1" applyFill="1" applyBorder="1" applyAlignment="1">
      <alignment vertical="center"/>
    </xf>
    <xf numFmtId="2" fontId="138" fillId="38" borderId="24" xfId="10" applyNumberFormat="1" applyFont="1" applyFill="1" applyBorder="1" applyAlignment="1">
      <alignment horizontal="center" vertical="center"/>
    </xf>
    <xf numFmtId="4" fontId="140" fillId="0" borderId="13" xfId="10" applyNumberFormat="1" applyFont="1" applyBorder="1" applyAlignment="1">
      <alignment vertical="center"/>
    </xf>
    <xf numFmtId="168" fontId="137" fillId="0" borderId="13" xfId="10" applyNumberFormat="1" applyFont="1" applyBorder="1" applyAlignment="1">
      <alignment horizontal="center" vertical="center"/>
    </xf>
    <xf numFmtId="2" fontId="140" fillId="0" borderId="13" xfId="10" applyNumberFormat="1" applyFont="1" applyBorder="1" applyAlignment="1">
      <alignment vertical="center"/>
    </xf>
    <xf numFmtId="178" fontId="140" fillId="0" borderId="13" xfId="10" applyNumberFormat="1" applyFont="1" applyBorder="1" applyAlignment="1">
      <alignment vertical="center"/>
    </xf>
    <xf numFmtId="168" fontId="140" fillId="5" borderId="13" xfId="10" applyNumberFormat="1" applyFont="1" applyFill="1" applyBorder="1" applyAlignment="1">
      <alignment vertical="center"/>
    </xf>
    <xf numFmtId="168" fontId="135" fillId="5" borderId="13" xfId="10" applyNumberFormat="1" applyFont="1" applyFill="1" applyBorder="1" applyAlignment="1">
      <alignment horizontal="center" vertical="center" wrapText="1"/>
    </xf>
    <xf numFmtId="0" fontId="12" fillId="5" borderId="13" xfId="10" applyFill="1" applyBorder="1" applyAlignment="1">
      <alignment vertical="center"/>
    </xf>
    <xf numFmtId="0" fontId="135" fillId="5" borderId="13" xfId="10" applyFont="1" applyFill="1" applyBorder="1" applyAlignment="1">
      <alignment vertical="center"/>
    </xf>
    <xf numFmtId="0" fontId="135" fillId="5" borderId="13" xfId="10" applyFont="1" applyFill="1" applyBorder="1" applyAlignment="1">
      <alignment vertical="center" wrapText="1"/>
    </xf>
    <xf numFmtId="168" fontId="137" fillId="21" borderId="0" xfId="10" applyNumberFormat="1" applyFont="1" applyFill="1" applyAlignment="1">
      <alignment vertical="center"/>
    </xf>
    <xf numFmtId="2" fontId="137" fillId="21" borderId="0" xfId="10" applyNumberFormat="1" applyFont="1" applyFill="1" applyAlignment="1">
      <alignment vertical="center"/>
    </xf>
    <xf numFmtId="178" fontId="140" fillId="21" borderId="0" xfId="10" applyNumberFormat="1" applyFont="1" applyFill="1" applyAlignment="1">
      <alignment vertical="center"/>
    </xf>
    <xf numFmtId="0" fontId="135" fillId="21" borderId="0" xfId="10" applyFont="1" applyFill="1" applyAlignment="1">
      <alignment vertical="center"/>
    </xf>
    <xf numFmtId="4" fontId="137" fillId="24" borderId="13" xfId="10" applyNumberFormat="1" applyFont="1" applyFill="1" applyBorder="1" applyAlignment="1">
      <alignment vertical="center"/>
    </xf>
    <xf numFmtId="2" fontId="138" fillId="24" borderId="13" xfId="10" applyNumberFormat="1" applyFont="1" applyFill="1" applyBorder="1" applyAlignment="1">
      <alignment horizontal="center" vertical="center"/>
    </xf>
    <xf numFmtId="165" fontId="141" fillId="34" borderId="13" xfId="10" applyNumberFormat="1" applyFont="1" applyFill="1" applyBorder="1" applyAlignment="1" applyProtection="1">
      <alignment horizontal="center" vertical="center"/>
      <protection locked="0"/>
    </xf>
    <xf numFmtId="0" fontId="141" fillId="39" borderId="13" xfId="10" applyFont="1" applyFill="1" applyBorder="1" applyAlignment="1" applyProtection="1">
      <alignment horizontal="center" vertical="center"/>
      <protection locked="0"/>
    </xf>
    <xf numFmtId="14" fontId="12" fillId="0" borderId="21" xfId="10" applyNumberFormat="1" applyBorder="1" applyAlignment="1">
      <alignment horizontal="center" vertical="center"/>
    </xf>
    <xf numFmtId="0" fontId="12" fillId="0" borderId="0" xfId="10" applyAlignment="1">
      <alignment horizontal="center" vertical="center"/>
    </xf>
    <xf numFmtId="0" fontId="74" fillId="39" borderId="13" xfId="10" applyFont="1" applyFill="1" applyBorder="1" applyAlignment="1" applyProtection="1">
      <alignment vertical="center"/>
      <protection locked="0"/>
    </xf>
    <xf numFmtId="0" fontId="32" fillId="2" borderId="13" xfId="10" applyFont="1" applyFill="1" applyBorder="1" applyAlignment="1" applyProtection="1">
      <alignment horizontal="center" vertical="center"/>
      <protection locked="0"/>
    </xf>
    <xf numFmtId="0" fontId="143" fillId="2" borderId="13" xfId="10" applyFont="1" applyFill="1" applyBorder="1" applyAlignment="1" applyProtection="1">
      <alignment horizontal="center" vertical="center"/>
      <protection locked="0"/>
    </xf>
    <xf numFmtId="0" fontId="36" fillId="3" borderId="7" xfId="10" applyFont="1" applyFill="1" applyBorder="1" applyAlignment="1">
      <alignment horizontal="right" vertical="center"/>
    </xf>
    <xf numFmtId="0" fontId="12" fillId="0" borderId="0" xfId="10"/>
    <xf numFmtId="0" fontId="5" fillId="0" borderId="0" xfId="15" applyFont="1"/>
    <xf numFmtId="0" fontId="20" fillId="0" borderId="0" xfId="15" applyFont="1"/>
    <xf numFmtId="0" fontId="104" fillId="0" borderId="0" xfId="15" applyFont="1"/>
    <xf numFmtId="49" fontId="12" fillId="0" borderId="0" xfId="10" applyNumberFormat="1"/>
    <xf numFmtId="0" fontId="105" fillId="0" borderId="13" xfId="10" applyFont="1" applyBorder="1" applyAlignment="1">
      <alignment horizontal="center"/>
    </xf>
    <xf numFmtId="0" fontId="106" fillId="0" borderId="13" xfId="10" applyFont="1" applyBorder="1" applyAlignment="1">
      <alignment horizontal="center"/>
    </xf>
    <xf numFmtId="0" fontId="12" fillId="0" borderId="13" xfId="10" applyBorder="1" applyAlignment="1">
      <alignment horizontal="center"/>
    </xf>
    <xf numFmtId="0" fontId="12" fillId="23" borderId="13" xfId="10" applyFill="1" applyBorder="1" applyAlignment="1">
      <alignment horizontal="center"/>
    </xf>
    <xf numFmtId="0" fontId="12" fillId="26" borderId="13" xfId="10" applyFill="1" applyBorder="1" applyAlignment="1">
      <alignment horizontal="center"/>
    </xf>
    <xf numFmtId="0" fontId="12" fillId="35" borderId="13" xfId="10" applyFill="1" applyBorder="1" applyAlignment="1">
      <alignment horizontal="center"/>
    </xf>
    <xf numFmtId="0" fontId="12" fillId="0" borderId="0" xfId="1" applyAlignment="1">
      <alignment wrapText="1"/>
    </xf>
    <xf numFmtId="0" fontId="12" fillId="9" borderId="19" xfId="1" applyFill="1" applyBorder="1"/>
    <xf numFmtId="0" fontId="12" fillId="9" borderId="18" xfId="1" applyFill="1" applyBorder="1"/>
    <xf numFmtId="0" fontId="12" fillId="9" borderId="17" xfId="1" applyFill="1" applyBorder="1" applyAlignment="1">
      <alignment wrapText="1"/>
    </xf>
    <xf numFmtId="0" fontId="12" fillId="9" borderId="15" xfId="1" applyFill="1" applyBorder="1"/>
    <xf numFmtId="0" fontId="12" fillId="9" borderId="0" xfId="1" applyFill="1" applyAlignment="1">
      <alignment horizontal="center"/>
    </xf>
    <xf numFmtId="0" fontId="12" fillId="9" borderId="14" xfId="1" applyFill="1" applyBorder="1" applyAlignment="1">
      <alignment horizontal="right" wrapText="1"/>
    </xf>
    <xf numFmtId="0" fontId="12" fillId="9" borderId="14" xfId="1" applyFill="1" applyBorder="1" applyAlignment="1">
      <alignment wrapText="1"/>
    </xf>
    <xf numFmtId="0" fontId="12" fillId="9" borderId="3" xfId="1" applyFill="1" applyBorder="1"/>
    <xf numFmtId="0" fontId="12" fillId="9" borderId="2" xfId="1" applyFill="1" applyBorder="1"/>
    <xf numFmtId="0" fontId="12" fillId="9" borderId="1" xfId="1" applyFill="1" applyBorder="1" applyAlignment="1">
      <alignment wrapText="1"/>
    </xf>
    <xf numFmtId="0" fontId="12" fillId="9" borderId="0" xfId="1" applyFill="1" applyAlignment="1">
      <alignment wrapText="1"/>
    </xf>
    <xf numFmtId="0" fontId="144" fillId="0" borderId="0" xfId="1" applyFont="1" applyAlignment="1">
      <alignment vertical="center"/>
    </xf>
    <xf numFmtId="0" fontId="12" fillId="25" borderId="0" xfId="1" applyFill="1"/>
    <xf numFmtId="0" fontId="144" fillId="9" borderId="26" xfId="1" applyFont="1" applyFill="1" applyBorder="1" applyAlignment="1">
      <alignment vertical="center" wrapText="1"/>
    </xf>
    <xf numFmtId="0" fontId="144" fillId="0" borderId="29" xfId="1" applyFont="1" applyBorder="1" applyAlignment="1">
      <alignment vertical="center" wrapText="1"/>
    </xf>
    <xf numFmtId="0" fontId="144" fillId="9" borderId="29" xfId="1" applyFont="1" applyFill="1" applyBorder="1" applyAlignment="1">
      <alignment vertical="center" wrapText="1"/>
    </xf>
    <xf numFmtId="0" fontId="144" fillId="25" borderId="29" xfId="1" applyFont="1" applyFill="1" applyBorder="1" applyAlignment="1">
      <alignment vertical="center" wrapText="1"/>
    </xf>
    <xf numFmtId="0" fontId="126" fillId="0" borderId="29" xfId="1" applyFont="1" applyBorder="1" applyAlignment="1">
      <alignment vertical="center" wrapText="1"/>
    </xf>
    <xf numFmtId="0" fontId="145" fillId="0" borderId="29" xfId="1" applyFont="1" applyBorder="1" applyAlignment="1">
      <alignment vertical="center" wrapText="1"/>
    </xf>
    <xf numFmtId="0" fontId="145" fillId="0" borderId="30" xfId="1" applyFont="1" applyBorder="1" applyAlignment="1">
      <alignment vertical="center" wrapText="1"/>
    </xf>
    <xf numFmtId="0" fontId="12" fillId="25" borderId="0" xfId="1" applyFill="1" applyAlignment="1">
      <alignment wrapText="1"/>
    </xf>
    <xf numFmtId="0" fontId="12" fillId="0" borderId="5" xfId="1" applyBorder="1" applyAlignment="1">
      <alignment wrapText="1"/>
    </xf>
    <xf numFmtId="0" fontId="12" fillId="0" borderId="4" xfId="1" applyBorder="1" applyAlignment="1">
      <alignment horizontal="right"/>
    </xf>
    <xf numFmtId="0" fontId="12" fillId="0" borderId="0" xfId="1" applyAlignment="1">
      <alignment horizontal="center"/>
    </xf>
    <xf numFmtId="0" fontId="14" fillId="0" borderId="0" xfId="2" quotePrefix="1"/>
    <xf numFmtId="0" fontId="12" fillId="0" borderId="0" xfId="0" applyFont="1" applyAlignment="1" applyProtection="1">
      <alignment vertical="center" wrapText="1"/>
      <protection hidden="1"/>
    </xf>
    <xf numFmtId="0" fontId="0" fillId="0" borderId="0" xfId="0" applyAlignment="1">
      <alignment horizontal="center" vertical="center" wrapText="1"/>
    </xf>
    <xf numFmtId="0" fontId="0" fillId="0" borderId="13" xfId="0" applyBorder="1" applyAlignment="1">
      <alignment horizontal="center" vertical="center"/>
    </xf>
    <xf numFmtId="0" fontId="12" fillId="41" borderId="0" xfId="1" applyFill="1" applyAlignment="1">
      <alignment vertical="center"/>
    </xf>
    <xf numFmtId="0" fontId="111" fillId="41" borderId="0" xfId="1" applyFont="1" applyFill="1" applyAlignment="1">
      <alignment vertical="center"/>
    </xf>
    <xf numFmtId="0" fontId="12" fillId="21" borderId="0" xfId="1" applyFill="1" applyAlignment="1">
      <alignment vertical="center"/>
    </xf>
    <xf numFmtId="14" fontId="0" fillId="0" borderId="0" xfId="0" applyNumberFormat="1" applyAlignment="1">
      <alignment horizontal="center"/>
    </xf>
    <xf numFmtId="0" fontId="0" fillId="0" borderId="1" xfId="0" applyBorder="1" applyAlignment="1">
      <alignment vertical="center"/>
    </xf>
    <xf numFmtId="0" fontId="0" fillId="0" borderId="2" xfId="0" applyBorder="1" applyAlignment="1">
      <alignment vertical="center"/>
    </xf>
    <xf numFmtId="0" fontId="0" fillId="0" borderId="2" xfId="0" applyBorder="1" applyAlignment="1">
      <alignment horizontal="center" vertical="center"/>
    </xf>
    <xf numFmtId="0" fontId="0" fillId="0" borderId="3" xfId="0" applyBorder="1" applyAlignment="1">
      <alignment horizontal="center" vertical="center"/>
    </xf>
    <xf numFmtId="0" fontId="50" fillId="0" borderId="0" xfId="0" applyFont="1" applyAlignment="1" applyProtection="1">
      <alignment horizontal="center" vertical="center"/>
      <protection hidden="1"/>
    </xf>
    <xf numFmtId="0" fontId="0" fillId="0" borderId="14" xfId="0" applyBorder="1" applyAlignment="1">
      <alignment vertical="center"/>
    </xf>
    <xf numFmtId="0" fontId="28" fillId="0" borderId="28" xfId="0" applyFont="1" applyBorder="1" applyAlignment="1">
      <alignment horizontal="center" vertical="center"/>
    </xf>
    <xf numFmtId="0" fontId="0" fillId="0" borderId="17" xfId="0" applyBorder="1" applyAlignment="1">
      <alignment vertical="center"/>
    </xf>
    <xf numFmtId="0" fontId="0" fillId="7" borderId="0" xfId="0" applyFill="1" applyAlignment="1">
      <alignment vertical="center"/>
    </xf>
    <xf numFmtId="169" fontId="0" fillId="0" borderId="0" xfId="0" applyNumberFormat="1" applyAlignment="1">
      <alignment vertical="center"/>
    </xf>
    <xf numFmtId="3" fontId="0" fillId="0" borderId="0" xfId="0" applyNumberFormat="1" applyAlignment="1">
      <alignment horizontal="right" vertical="center"/>
    </xf>
    <xf numFmtId="171" fontId="0" fillId="0" borderId="0" xfId="0" applyNumberFormat="1" applyAlignment="1">
      <alignment horizontal="center" vertical="center"/>
    </xf>
    <xf numFmtId="0" fontId="0" fillId="0" borderId="30" xfId="0" applyBorder="1" applyAlignment="1">
      <alignment horizontal="center" vertical="center"/>
    </xf>
    <xf numFmtId="0" fontId="0" fillId="4" borderId="13" xfId="0" applyFill="1" applyBorder="1" applyAlignment="1">
      <alignment horizontal="right" vertical="center" wrapText="1"/>
    </xf>
    <xf numFmtId="0" fontId="0" fillId="4" borderId="0" xfId="0" applyFill="1" applyAlignment="1">
      <alignment vertical="center"/>
    </xf>
    <xf numFmtId="0" fontId="0" fillId="4" borderId="0" xfId="0" applyFill="1" applyAlignment="1">
      <alignment horizontal="center" vertical="center"/>
    </xf>
    <xf numFmtId="0" fontId="0" fillId="4" borderId="13" xfId="0" applyFill="1" applyBorder="1" applyAlignment="1">
      <alignment horizontal="right" vertical="center"/>
    </xf>
    <xf numFmtId="0" fontId="0" fillId="0" borderId="13" xfId="0" applyBorder="1" applyAlignment="1">
      <alignment horizontal="right" vertical="center"/>
    </xf>
    <xf numFmtId="0" fontId="5" fillId="0" borderId="0" xfId="0" applyFont="1" applyAlignment="1">
      <alignment horizontal="right" vertical="center" wrapText="1"/>
    </xf>
    <xf numFmtId="0" fontId="44" fillId="0" borderId="0" xfId="0" applyFont="1" applyAlignment="1">
      <alignment horizontal="center" vertical="center"/>
    </xf>
    <xf numFmtId="0" fontId="19" fillId="0" borderId="0" xfId="0" applyFont="1" applyAlignment="1">
      <alignment horizontal="right" vertical="center" wrapText="1"/>
    </xf>
    <xf numFmtId="0" fontId="20" fillId="0" borderId="0" xfId="0" applyFont="1" applyAlignment="1">
      <alignment vertical="center"/>
    </xf>
    <xf numFmtId="0" fontId="19" fillId="0" borderId="0" xfId="0" applyFont="1" applyAlignment="1">
      <alignment horizontal="center" vertical="center"/>
    </xf>
    <xf numFmtId="0" fontId="0" fillId="0" borderId="22" xfId="0" applyBorder="1" applyAlignment="1">
      <alignment horizontal="right" vertical="center"/>
    </xf>
    <xf numFmtId="0" fontId="0" fillId="0" borderId="28" xfId="0" applyBorder="1" applyAlignment="1">
      <alignment horizontal="right" vertical="center" wrapText="1"/>
    </xf>
    <xf numFmtId="0" fontId="0" fillId="0" borderId="11" xfId="0" applyBorder="1" applyAlignment="1">
      <alignment vertical="center"/>
    </xf>
    <xf numFmtId="0" fontId="0" fillId="0" borderId="12" xfId="0" applyBorder="1" applyAlignment="1">
      <alignment vertical="center"/>
    </xf>
    <xf numFmtId="0" fontId="0" fillId="0" borderId="16" xfId="0" applyBorder="1" applyAlignment="1">
      <alignment vertical="center"/>
    </xf>
    <xf numFmtId="0" fontId="0" fillId="0" borderId="23" xfId="0" applyBorder="1" applyAlignment="1">
      <alignment horizontal="right" vertical="center" wrapText="1"/>
    </xf>
    <xf numFmtId="0" fontId="0" fillId="0" borderId="22" xfId="0" applyBorder="1" applyAlignment="1">
      <alignment horizontal="right" vertical="center" wrapText="1"/>
    </xf>
    <xf numFmtId="0" fontId="0" fillId="0" borderId="7" xfId="0" applyBorder="1" applyAlignment="1">
      <alignment vertical="center"/>
    </xf>
    <xf numFmtId="0" fontId="0" fillId="0" borderId="20" xfId="0" applyBorder="1" applyAlignment="1">
      <alignment vertical="center"/>
    </xf>
    <xf numFmtId="0" fontId="0" fillId="0" borderId="28" xfId="0" applyBorder="1" applyAlignment="1">
      <alignment horizontal="left" vertical="center"/>
    </xf>
    <xf numFmtId="3" fontId="0" fillId="0" borderId="28" xfId="0" applyNumberFormat="1" applyBorder="1" applyAlignment="1">
      <alignment horizontal="center" vertical="center"/>
    </xf>
    <xf numFmtId="0" fontId="44" fillId="0" borderId="28" xfId="0" applyFont="1" applyBorder="1" applyAlignment="1">
      <alignment horizontal="center" vertical="center"/>
    </xf>
    <xf numFmtId="0" fontId="0" fillId="0" borderId="3" xfId="0" applyBorder="1" applyAlignment="1">
      <alignment vertical="center"/>
    </xf>
    <xf numFmtId="167" fontId="0" fillId="0" borderId="0" xfId="0" applyNumberFormat="1" applyAlignment="1">
      <alignment horizontal="right" vertical="center"/>
    </xf>
    <xf numFmtId="169" fontId="0" fillId="0" borderId="18" xfId="0" applyNumberFormat="1" applyBorder="1" applyAlignment="1">
      <alignment horizontal="center" vertical="center"/>
    </xf>
    <xf numFmtId="167" fontId="0" fillId="0" borderId="6" xfId="0" applyNumberFormat="1" applyBorder="1" applyAlignment="1">
      <alignment horizontal="right" vertical="center"/>
    </xf>
    <xf numFmtId="0" fontId="9" fillId="17" borderId="0" xfId="0" applyFont="1" applyFill="1" applyAlignment="1">
      <alignment vertical="center"/>
    </xf>
    <xf numFmtId="0" fontId="0" fillId="0" borderId="24" xfId="0" applyBorder="1" applyAlignment="1">
      <alignment vertical="center"/>
    </xf>
    <xf numFmtId="4" fontId="0" fillId="7" borderId="10" xfId="0" applyNumberFormat="1" applyFill="1" applyBorder="1" applyAlignment="1">
      <alignment horizontal="right" vertical="center"/>
    </xf>
    <xf numFmtId="0" fontId="0" fillId="0" borderId="21" xfId="0" applyBorder="1" applyAlignment="1">
      <alignment horizontal="center" vertical="center"/>
    </xf>
    <xf numFmtId="0" fontId="0" fillId="4" borderId="14" xfId="0" applyFill="1" applyBorder="1" applyAlignment="1">
      <alignment horizontal="right" vertical="center"/>
    </xf>
    <xf numFmtId="4" fontId="0" fillId="4" borderId="0" xfId="0" applyNumberFormat="1" applyFill="1" applyAlignment="1">
      <alignment horizontal="right" vertical="center"/>
    </xf>
    <xf numFmtId="0" fontId="0" fillId="0" borderId="18" xfId="0" applyBorder="1" applyAlignment="1">
      <alignment horizontal="center" vertical="center"/>
    </xf>
    <xf numFmtId="0" fontId="0" fillId="0" borderId="19" xfId="0" applyBorder="1" applyAlignment="1">
      <alignment vertical="center"/>
    </xf>
    <xf numFmtId="167" fontId="0" fillId="0" borderId="6" xfId="0" applyNumberFormat="1" applyBorder="1" applyAlignment="1">
      <alignment vertical="center"/>
    </xf>
    <xf numFmtId="167" fontId="0" fillId="0" borderId="0" xfId="0" applyNumberFormat="1" applyAlignment="1">
      <alignment vertical="center"/>
    </xf>
    <xf numFmtId="0" fontId="0" fillId="17" borderId="0" xfId="0" applyFill="1" applyAlignment="1">
      <alignment vertical="center"/>
    </xf>
    <xf numFmtId="4" fontId="0" fillId="7" borderId="13" xfId="0" applyNumberFormat="1" applyFill="1" applyBorder="1" applyAlignment="1">
      <alignment horizontal="right" vertical="center"/>
    </xf>
    <xf numFmtId="0" fontId="0" fillId="0" borderId="17" xfId="0" applyBorder="1" applyAlignment="1">
      <alignment horizontal="right" vertical="center"/>
    </xf>
    <xf numFmtId="4" fontId="0" fillId="0" borderId="18" xfId="0" applyNumberFormat="1" applyBorder="1" applyAlignment="1">
      <alignment horizontal="right" vertical="center"/>
    </xf>
    <xf numFmtId="0" fontId="0" fillId="0" borderId="1" xfId="0" applyBorder="1" applyAlignment="1">
      <alignment horizontal="right" vertical="center"/>
    </xf>
    <xf numFmtId="4" fontId="0" fillId="0" borderId="2" xfId="0" applyNumberFormat="1" applyBorder="1" applyAlignment="1">
      <alignment horizontal="right" vertical="center"/>
    </xf>
    <xf numFmtId="0" fontId="27" fillId="0" borderId="28" xfId="0" applyFont="1" applyBorder="1" applyAlignment="1">
      <alignment horizontal="right" vertical="center"/>
    </xf>
    <xf numFmtId="0" fontId="27" fillId="0" borderId="0" xfId="0" applyFont="1" applyAlignment="1">
      <alignment horizontal="right" vertical="center"/>
    </xf>
    <xf numFmtId="0" fontId="0" fillId="15" borderId="14" xfId="0" applyFill="1" applyBorder="1" applyAlignment="1">
      <alignment horizontal="right" vertical="center"/>
    </xf>
    <xf numFmtId="10" fontId="0" fillId="0" borderId="0" xfId="0" applyNumberFormat="1" applyAlignment="1">
      <alignment horizontal="center" vertical="center"/>
    </xf>
    <xf numFmtId="0" fontId="28" fillId="0" borderId="28" xfId="0" applyFont="1" applyBorder="1" applyAlignment="1">
      <alignment horizontal="right" vertical="center"/>
    </xf>
    <xf numFmtId="0" fontId="0" fillId="0" borderId="30" xfId="0" applyBorder="1" applyAlignment="1">
      <alignment vertical="center"/>
    </xf>
    <xf numFmtId="0" fontId="19" fillId="0" borderId="14" xfId="0" applyFont="1" applyBorder="1" applyAlignment="1">
      <alignment vertical="center"/>
    </xf>
    <xf numFmtId="0" fontId="0" fillId="0" borderId="4" xfId="0" applyBorder="1" applyAlignment="1">
      <alignment vertical="center"/>
    </xf>
    <xf numFmtId="0" fontId="0" fillId="0" borderId="5" xfId="0" applyBorder="1" applyAlignment="1">
      <alignment vertical="center"/>
    </xf>
    <xf numFmtId="0" fontId="8" fillId="0" borderId="0" xfId="0" applyFont="1"/>
    <xf numFmtId="0" fontId="148" fillId="0" borderId="0" xfId="0" applyFont="1"/>
    <xf numFmtId="14" fontId="0" fillId="9" borderId="0" xfId="0" applyNumberFormat="1" applyFill="1" applyAlignment="1">
      <alignment vertical="center"/>
    </xf>
    <xf numFmtId="0" fontId="8" fillId="0" borderId="0" xfId="0" applyFont="1" applyAlignment="1">
      <alignment vertical="center"/>
    </xf>
    <xf numFmtId="14" fontId="0" fillId="0" borderId="0" xfId="0" applyNumberFormat="1" applyAlignment="1">
      <alignment horizontal="center" vertical="center"/>
    </xf>
    <xf numFmtId="14" fontId="0" fillId="9" borderId="0" xfId="0" applyNumberFormat="1" applyFill="1" applyAlignment="1">
      <alignment horizontal="center" vertical="center"/>
    </xf>
    <xf numFmtId="0" fontId="0" fillId="0" borderId="14" xfId="0" applyBorder="1" applyAlignment="1">
      <alignment horizontal="left" vertical="center"/>
    </xf>
    <xf numFmtId="0" fontId="118" fillId="0" borderId="13" xfId="17" applyFont="1" applyBorder="1" applyAlignment="1">
      <alignment horizontal="center" vertical="center" wrapText="1"/>
    </xf>
    <xf numFmtId="0" fontId="118" fillId="39" borderId="13" xfId="17" applyFont="1" applyFill="1" applyBorder="1" applyAlignment="1">
      <alignment horizontal="center" vertical="center" wrapText="1"/>
    </xf>
    <xf numFmtId="0" fontId="118" fillId="9" borderId="13" xfId="17" applyFont="1" applyFill="1" applyBorder="1" applyAlignment="1">
      <alignment horizontal="center" vertical="center" wrapText="1"/>
    </xf>
    <xf numFmtId="0" fontId="118" fillId="0" borderId="0" xfId="17" applyFont="1" applyAlignment="1">
      <alignment vertical="center" wrapText="1"/>
    </xf>
    <xf numFmtId="0" fontId="118" fillId="0" borderId="0" xfId="17" applyFont="1" applyAlignment="1">
      <alignment horizontal="center"/>
    </xf>
    <xf numFmtId="4" fontId="118" fillId="0" borderId="0" xfId="17" applyNumberFormat="1" applyFont="1"/>
    <xf numFmtId="0" fontId="118" fillId="0" borderId="0" xfId="17" applyFont="1"/>
    <xf numFmtId="4" fontId="118" fillId="22" borderId="13" xfId="17" applyNumberFormat="1" applyFont="1" applyFill="1" applyBorder="1" applyAlignment="1">
      <alignment horizontal="center" vertical="center" wrapText="1"/>
    </xf>
    <xf numFmtId="4" fontId="118" fillId="47" borderId="13" xfId="17" applyNumberFormat="1" applyFont="1" applyFill="1" applyBorder="1" applyAlignment="1">
      <alignment horizontal="center" vertical="center" wrapText="1"/>
    </xf>
    <xf numFmtId="167" fontId="0" fillId="0" borderId="0" xfId="0" applyNumberFormat="1" applyAlignment="1">
      <alignment horizontal="center" vertical="center"/>
    </xf>
    <xf numFmtId="4" fontId="29" fillId="7" borderId="0" xfId="0" applyNumberFormat="1" applyFont="1" applyFill="1" applyAlignment="1">
      <alignment horizontal="center" vertical="center"/>
    </xf>
    <xf numFmtId="0" fontId="0" fillId="48" borderId="0" xfId="0" applyFill="1"/>
    <xf numFmtId="0" fontId="17" fillId="0" borderId="0" xfId="5" applyFont="1" applyAlignment="1">
      <alignment horizontal="center" vertical="center" wrapText="1"/>
    </xf>
    <xf numFmtId="4" fontId="17" fillId="0" borderId="0" xfId="5" applyNumberFormat="1" applyFont="1" applyAlignment="1">
      <alignment horizontal="center" vertical="center" wrapText="1"/>
    </xf>
    <xf numFmtId="0" fontId="0" fillId="0" borderId="14" xfId="0" applyBorder="1" applyAlignment="1">
      <alignment horizontal="right" vertical="center" wrapText="1"/>
    </xf>
    <xf numFmtId="179" fontId="0" fillId="0" borderId="0" xfId="0" applyNumberFormat="1" applyAlignment="1">
      <alignment vertical="center"/>
    </xf>
    <xf numFmtId="0" fontId="70" fillId="21" borderId="0" xfId="9" applyFont="1" applyFill="1" applyAlignment="1">
      <alignment horizontal="center" vertical="center"/>
    </xf>
    <xf numFmtId="0" fontId="69" fillId="0" borderId="0" xfId="8" applyFont="1" applyFill="1" applyBorder="1" applyAlignment="1" applyProtection="1">
      <alignment vertical="center"/>
    </xf>
    <xf numFmtId="0" fontId="35" fillId="26" borderId="16" xfId="9" applyFont="1" applyFill="1" applyBorder="1" applyAlignment="1">
      <alignment vertical="center" wrapText="1"/>
    </xf>
    <xf numFmtId="0" fontId="118" fillId="21" borderId="0" xfId="1" applyFont="1" applyFill="1" applyAlignment="1" applyProtection="1">
      <alignment vertical="justify"/>
      <protection hidden="1"/>
    </xf>
    <xf numFmtId="0" fontId="12" fillId="21" borderId="0" xfId="9" applyFill="1" applyAlignment="1">
      <alignment vertical="center"/>
    </xf>
    <xf numFmtId="0" fontId="12" fillId="0" borderId="0" xfId="1" applyAlignment="1">
      <alignment vertical="center"/>
    </xf>
    <xf numFmtId="0" fontId="12" fillId="21" borderId="0" xfId="9" applyFill="1" applyAlignment="1">
      <alignment horizontal="center" vertical="center" wrapText="1"/>
    </xf>
    <xf numFmtId="0" fontId="12" fillId="21" borderId="23" xfId="9" applyFill="1" applyBorder="1" applyAlignment="1">
      <alignment horizontal="left" vertical="center"/>
    </xf>
    <xf numFmtId="0" fontId="12" fillId="21" borderId="0" xfId="9" applyFill="1" applyAlignment="1">
      <alignment vertical="center" wrapText="1"/>
    </xf>
    <xf numFmtId="0" fontId="12" fillId="21" borderId="23" xfId="9" applyFill="1" applyBorder="1" applyAlignment="1">
      <alignment vertical="center" wrapText="1"/>
    </xf>
    <xf numFmtId="0" fontId="12" fillId="21" borderId="34" xfId="9" applyFill="1" applyBorder="1" applyAlignment="1">
      <alignment vertical="center" wrapText="1"/>
    </xf>
    <xf numFmtId="0" fontId="12" fillId="21" borderId="31" xfId="9" applyFill="1" applyBorder="1" applyAlignment="1">
      <alignment vertical="center" wrapText="1"/>
    </xf>
    <xf numFmtId="0" fontId="12" fillId="19" borderId="0" xfId="1" applyFill="1" applyAlignment="1">
      <alignment vertical="center"/>
    </xf>
    <xf numFmtId="0" fontId="21" fillId="19" borderId="0" xfId="1" applyFont="1" applyFill="1" applyAlignment="1">
      <alignment vertical="center"/>
    </xf>
    <xf numFmtId="4" fontId="118" fillId="22" borderId="13" xfId="17" applyNumberFormat="1" applyFont="1" applyFill="1" applyBorder="1" applyAlignment="1">
      <alignment vertical="center" wrapText="1"/>
    </xf>
    <xf numFmtId="4" fontId="118" fillId="47" borderId="13" xfId="17" applyNumberFormat="1" applyFont="1" applyFill="1" applyBorder="1" applyAlignment="1">
      <alignment vertical="center" wrapText="1"/>
    </xf>
    <xf numFmtId="4" fontId="118" fillId="0" borderId="13" xfId="17" applyNumberFormat="1" applyFont="1" applyBorder="1" applyAlignment="1">
      <alignment vertical="center" wrapText="1"/>
    </xf>
    <xf numFmtId="0" fontId="0" fillId="9" borderId="28" xfId="0" applyFill="1" applyBorder="1" applyAlignment="1">
      <alignment horizontal="center" vertical="center"/>
    </xf>
    <xf numFmtId="3" fontId="0" fillId="0" borderId="0" xfId="0" applyNumberFormat="1" applyAlignment="1">
      <alignment horizontal="center" vertical="center" wrapText="1"/>
    </xf>
    <xf numFmtId="169" fontId="0" fillId="0" borderId="24" xfId="0" applyNumberFormat="1" applyBorder="1" applyAlignment="1">
      <alignment horizontal="left" vertical="center"/>
    </xf>
    <xf numFmtId="169" fontId="0" fillId="0" borderId="21" xfId="0" applyNumberFormat="1" applyBorder="1" applyAlignment="1">
      <alignment horizontal="left" vertical="center"/>
    </xf>
    <xf numFmtId="4" fontId="0" fillId="9" borderId="0" xfId="0" applyNumberFormat="1" applyFill="1" applyAlignment="1">
      <alignment vertical="center"/>
    </xf>
    <xf numFmtId="3" fontId="0" fillId="9" borderId="0" xfId="0" applyNumberFormat="1" applyFill="1" applyAlignment="1">
      <alignment vertical="center"/>
    </xf>
    <xf numFmtId="3" fontId="0" fillId="6" borderId="0" xfId="0" applyNumberFormat="1" applyFill="1" applyAlignment="1">
      <alignment horizontal="center" vertical="center"/>
    </xf>
    <xf numFmtId="0" fontId="0" fillId="6" borderId="2" xfId="0" applyFill="1" applyBorder="1" applyAlignment="1">
      <alignment horizontal="left" vertical="center"/>
    </xf>
    <xf numFmtId="169" fontId="0" fillId="0" borderId="17" xfId="0" applyNumberFormat="1" applyBorder="1" applyAlignment="1">
      <alignment horizontal="right" vertical="center"/>
    </xf>
    <xf numFmtId="0" fontId="0" fillId="13" borderId="18" xfId="0" applyFill="1" applyBorder="1" applyAlignment="1">
      <alignment horizontal="left" vertical="center"/>
    </xf>
    <xf numFmtId="169" fontId="0" fillId="0" borderId="1" xfId="0" applyNumberFormat="1" applyBorder="1" applyAlignment="1">
      <alignment horizontal="right" vertical="center" wrapText="1"/>
    </xf>
    <xf numFmtId="0" fontId="0" fillId="0" borderId="28" xfId="0" applyBorder="1" applyAlignment="1">
      <alignment vertical="center"/>
    </xf>
    <xf numFmtId="0" fontId="6" fillId="0" borderId="0" xfId="0" applyFont="1" applyAlignment="1">
      <alignment horizontal="left" vertical="center"/>
    </xf>
    <xf numFmtId="0" fontId="14" fillId="0" borderId="0" xfId="2" applyAlignment="1">
      <alignment vertical="center"/>
    </xf>
    <xf numFmtId="0" fontId="150" fillId="0" borderId="0" xfId="0" applyFont="1" applyAlignment="1">
      <alignment vertical="center" wrapText="1"/>
    </xf>
    <xf numFmtId="0" fontId="58" fillId="26" borderId="0" xfId="1" applyFont="1" applyFill="1" applyAlignment="1">
      <alignment horizontal="center" wrapText="1"/>
    </xf>
    <xf numFmtId="0" fontId="58" fillId="26" borderId="0" xfId="1" applyFont="1" applyFill="1" applyAlignment="1">
      <alignment horizontal="center" vertical="center" wrapText="1"/>
    </xf>
    <xf numFmtId="0" fontId="12" fillId="19" borderId="0" xfId="1" applyFill="1" applyAlignment="1">
      <alignment horizontal="left" vertical="center"/>
    </xf>
    <xf numFmtId="0" fontId="1" fillId="36" borderId="13" xfId="0" applyFont="1" applyFill="1" applyBorder="1" applyAlignment="1">
      <alignment horizontal="center" vertical="center"/>
    </xf>
    <xf numFmtId="0" fontId="1" fillId="36" borderId="13" xfId="0" applyFont="1" applyFill="1" applyBorder="1" applyAlignment="1">
      <alignment vertical="center"/>
    </xf>
    <xf numFmtId="14" fontId="1" fillId="36" borderId="13" xfId="0" applyNumberFormat="1" applyFont="1" applyFill="1" applyBorder="1" applyAlignment="1">
      <alignment vertical="center"/>
    </xf>
    <xf numFmtId="0" fontId="1" fillId="36" borderId="13" xfId="0" quotePrefix="1" applyFont="1" applyFill="1" applyBorder="1" applyAlignment="1">
      <alignment horizontal="center" vertical="center"/>
    </xf>
    <xf numFmtId="180" fontId="1" fillId="36" borderId="13" xfId="0" applyNumberFormat="1" applyFont="1" applyFill="1" applyBorder="1" applyAlignment="1">
      <alignment vertical="center"/>
    </xf>
    <xf numFmtId="0" fontId="1" fillId="36" borderId="21" xfId="0" applyFont="1" applyFill="1" applyBorder="1" applyAlignment="1">
      <alignment horizontal="center" vertical="center"/>
    </xf>
    <xf numFmtId="0" fontId="1" fillId="36" borderId="21" xfId="0" applyFont="1" applyFill="1" applyBorder="1" applyAlignment="1">
      <alignment vertical="center"/>
    </xf>
    <xf numFmtId="14" fontId="1" fillId="36" borderId="21" xfId="0" applyNumberFormat="1" applyFont="1" applyFill="1" applyBorder="1" applyAlignment="1">
      <alignment vertical="center"/>
    </xf>
    <xf numFmtId="0" fontId="1" fillId="36" borderId="21" xfId="0" quotePrefix="1" applyFont="1" applyFill="1" applyBorder="1" applyAlignment="1">
      <alignment horizontal="center" vertical="center"/>
    </xf>
    <xf numFmtId="180" fontId="1" fillId="36" borderId="21" xfId="0" applyNumberFormat="1" applyFont="1" applyFill="1" applyBorder="1" applyAlignment="1">
      <alignment vertical="center"/>
    </xf>
    <xf numFmtId="0" fontId="152" fillId="49" borderId="67" xfId="1" applyFont="1" applyFill="1" applyBorder="1" applyAlignment="1" applyProtection="1">
      <alignment horizontal="center" vertical="center" wrapText="1"/>
      <protection hidden="1"/>
    </xf>
    <xf numFmtId="14" fontId="152" fillId="49" borderId="67" xfId="1" applyNumberFormat="1" applyFont="1" applyFill="1" applyBorder="1" applyAlignment="1" applyProtection="1">
      <alignment horizontal="center" vertical="center" wrapText="1"/>
      <protection hidden="1"/>
    </xf>
    <xf numFmtId="180" fontId="152" fillId="49" borderId="67" xfId="1" applyNumberFormat="1" applyFont="1" applyFill="1" applyBorder="1" applyAlignment="1" applyProtection="1">
      <alignment horizontal="center" vertical="center" wrapText="1"/>
      <protection hidden="1"/>
    </xf>
    <xf numFmtId="0" fontId="151" fillId="49" borderId="28" xfId="1" applyFont="1" applyFill="1" applyBorder="1" applyAlignment="1" applyProtection="1">
      <alignment horizontal="center" vertical="center" wrapText="1"/>
      <protection hidden="1"/>
    </xf>
    <xf numFmtId="0" fontId="152" fillId="49" borderId="28" xfId="1" applyFont="1" applyFill="1" applyBorder="1" applyAlignment="1" applyProtection="1">
      <alignment horizontal="center" vertical="center" wrapText="1"/>
      <protection hidden="1"/>
    </xf>
    <xf numFmtId="0" fontId="74" fillId="2" borderId="13" xfId="10" applyFont="1" applyFill="1" applyBorder="1" applyAlignment="1" applyProtection="1">
      <alignment horizontal="center" vertical="center"/>
      <protection locked="0"/>
    </xf>
    <xf numFmtId="0" fontId="135" fillId="18" borderId="13" xfId="10" applyFont="1" applyFill="1" applyBorder="1" applyAlignment="1">
      <alignment vertical="center" wrapText="1"/>
    </xf>
    <xf numFmtId="0" fontId="12" fillId="0" borderId="0" xfId="14" applyFont="1" applyProtection="1">
      <protection hidden="1"/>
    </xf>
    <xf numFmtId="0" fontId="156" fillId="21" borderId="0" xfId="10" applyFont="1" applyFill="1" applyProtection="1">
      <protection hidden="1"/>
    </xf>
    <xf numFmtId="0" fontId="157" fillId="21" borderId="0" xfId="10" applyFont="1" applyFill="1" applyProtection="1">
      <protection hidden="1"/>
    </xf>
    <xf numFmtId="0" fontId="13" fillId="28" borderId="21" xfId="1" applyFont="1" applyFill="1" applyBorder="1" applyAlignment="1" applyProtection="1">
      <alignment horizontal="center" vertical="center"/>
      <protection hidden="1"/>
    </xf>
    <xf numFmtId="0" fontId="13" fillId="28" borderId="20" xfId="1" applyFont="1" applyFill="1" applyBorder="1" applyAlignment="1" applyProtection="1">
      <alignment vertical="center"/>
      <protection hidden="1"/>
    </xf>
    <xf numFmtId="0" fontId="34" fillId="28" borderId="22" xfId="1" applyFont="1" applyFill="1" applyBorder="1" applyAlignment="1" applyProtection="1">
      <alignment horizontal="center" vertical="center" wrapText="1"/>
      <protection hidden="1"/>
    </xf>
    <xf numFmtId="0" fontId="34" fillId="28" borderId="20" xfId="1" applyFont="1" applyFill="1" applyBorder="1" applyAlignment="1" applyProtection="1">
      <alignment vertical="center"/>
      <protection hidden="1"/>
    </xf>
    <xf numFmtId="0" fontId="160" fillId="28" borderId="21" xfId="1" applyFont="1" applyFill="1" applyBorder="1" applyAlignment="1" applyProtection="1">
      <alignment horizontal="center" vertical="center"/>
      <protection hidden="1"/>
    </xf>
    <xf numFmtId="0" fontId="160" fillId="28" borderId="22" xfId="1" applyFont="1" applyFill="1" applyBorder="1" applyAlignment="1" applyProtection="1">
      <alignment horizontal="center" vertical="center"/>
      <protection hidden="1"/>
    </xf>
    <xf numFmtId="0" fontId="15" fillId="0" borderId="0" xfId="10" applyFont="1" applyAlignment="1">
      <alignment vertical="center"/>
    </xf>
    <xf numFmtId="3" fontId="89" fillId="21" borderId="0" xfId="10" applyNumberFormat="1" applyFont="1" applyFill="1" applyProtection="1">
      <protection hidden="1"/>
    </xf>
    <xf numFmtId="2" fontId="12" fillId="34" borderId="13" xfId="10" applyNumberFormat="1" applyFill="1" applyBorder="1" applyAlignment="1">
      <alignment vertical="center"/>
    </xf>
    <xf numFmtId="2" fontId="137" fillId="0" borderId="13" xfId="10" applyNumberFormat="1" applyFont="1" applyBorder="1" applyAlignment="1">
      <alignment horizontal="center" vertical="center"/>
    </xf>
    <xf numFmtId="0" fontId="17" fillId="32" borderId="10" xfId="1" applyFont="1" applyFill="1" applyBorder="1" applyAlignment="1" applyProtection="1">
      <alignment horizontal="left" vertical="center" wrapText="1"/>
      <protection locked="0"/>
    </xf>
    <xf numFmtId="0" fontId="17" fillId="32" borderId="8" xfId="1" applyFont="1" applyFill="1" applyBorder="1" applyAlignment="1" applyProtection="1">
      <alignment horizontal="left" vertical="center" wrapText="1"/>
      <protection locked="0"/>
    </xf>
    <xf numFmtId="0" fontId="17" fillId="32" borderId="9" xfId="1" applyFont="1" applyFill="1" applyBorder="1" applyAlignment="1" applyProtection="1">
      <alignment horizontal="left" vertical="center" wrapText="1"/>
      <protection locked="0"/>
    </xf>
    <xf numFmtId="14" fontId="17" fillId="32" borderId="10" xfId="1" applyNumberFormat="1" applyFont="1" applyFill="1" applyBorder="1" applyAlignment="1" applyProtection="1">
      <alignment horizontal="center" vertical="center" wrapText="1"/>
      <protection locked="0"/>
    </xf>
    <xf numFmtId="14" fontId="17" fillId="32" borderId="9" xfId="1" applyNumberFormat="1" applyFont="1" applyFill="1" applyBorder="1" applyAlignment="1" applyProtection="1">
      <alignment horizontal="center" vertical="center" wrapText="1"/>
      <protection locked="0"/>
    </xf>
    <xf numFmtId="0" fontId="11" fillId="39" borderId="4" xfId="0" applyFont="1" applyFill="1" applyBorder="1" applyAlignment="1">
      <alignment horizontal="center" vertical="center" wrapText="1"/>
    </xf>
    <xf numFmtId="0" fontId="11" fillId="39" borderId="5" xfId="0" applyFont="1" applyFill="1" applyBorder="1" applyAlignment="1">
      <alignment horizontal="center" vertical="center" wrapText="1"/>
    </xf>
    <xf numFmtId="0" fontId="48" fillId="0" borderId="0" xfId="0" applyFont="1" applyAlignment="1">
      <alignment horizontal="center" vertical="center"/>
    </xf>
    <xf numFmtId="0" fontId="12" fillId="0" borderId="0" xfId="0" applyFont="1" applyAlignment="1" applyProtection="1">
      <alignment vertical="center" wrapText="1"/>
      <protection hidden="1"/>
    </xf>
    <xf numFmtId="0" fontId="20" fillId="0" borderId="0" xfId="0" applyFont="1" applyAlignment="1">
      <alignment horizontal="center" vertical="center"/>
    </xf>
    <xf numFmtId="0" fontId="0" fillId="0" borderId="0" xfId="0" applyAlignment="1">
      <alignment horizontal="center" vertical="center" wrapText="1"/>
    </xf>
    <xf numFmtId="169" fontId="0" fillId="16" borderId="14" xfId="0" applyNumberFormat="1" applyFill="1" applyBorder="1" applyAlignment="1">
      <alignment horizontal="center" vertical="center" wrapText="1"/>
    </xf>
    <xf numFmtId="169" fontId="0" fillId="16" borderId="0" xfId="0" applyNumberFormat="1" applyFill="1" applyAlignment="1">
      <alignment horizontal="center" vertical="center" wrapText="1"/>
    </xf>
    <xf numFmtId="0" fontId="3" fillId="0" borderId="1" xfId="12" applyBorder="1" applyAlignment="1">
      <alignment horizontal="center" vertical="center" wrapText="1"/>
    </xf>
    <xf numFmtId="0" fontId="3" fillId="0" borderId="3" xfId="12" applyBorder="1" applyAlignment="1">
      <alignment horizontal="center" vertical="center" wrapText="1"/>
    </xf>
    <xf numFmtId="0" fontId="3" fillId="0" borderId="14" xfId="12" applyBorder="1" applyAlignment="1">
      <alignment horizontal="center" vertical="center" wrapText="1"/>
    </xf>
    <xf numFmtId="0" fontId="3" fillId="0" borderId="15" xfId="12" applyBorder="1" applyAlignment="1">
      <alignment horizontal="center" vertical="center" wrapText="1"/>
    </xf>
    <xf numFmtId="0" fontId="3" fillId="0" borderId="17" xfId="12" applyBorder="1" applyAlignment="1">
      <alignment horizontal="center" vertical="center" wrapText="1"/>
    </xf>
    <xf numFmtId="0" fontId="3" fillId="0" borderId="19" xfId="12" applyBorder="1" applyAlignment="1">
      <alignment horizontal="center" vertical="center" wrapText="1"/>
    </xf>
    <xf numFmtId="0" fontId="3" fillId="0" borderId="30" xfId="12" applyBorder="1" applyAlignment="1">
      <alignment vertical="center" wrapText="1"/>
    </xf>
    <xf numFmtId="0" fontId="3" fillId="0" borderId="29" xfId="12" applyBorder="1" applyAlignment="1">
      <alignment vertical="center" wrapText="1"/>
    </xf>
    <xf numFmtId="0" fontId="3" fillId="0" borderId="26" xfId="12" applyBorder="1" applyAlignment="1">
      <alignment vertical="center" wrapText="1"/>
    </xf>
    <xf numFmtId="0" fontId="12" fillId="0" borderId="0" xfId="14" applyFont="1" applyAlignment="1" applyProtection="1">
      <alignment vertical="center" wrapText="1"/>
      <protection hidden="1"/>
    </xf>
    <xf numFmtId="0" fontId="10" fillId="0" borderId="0" xfId="14" applyAlignment="1" applyProtection="1">
      <alignment horizontal="center" vertical="center" wrapText="1"/>
      <protection hidden="1"/>
    </xf>
    <xf numFmtId="0" fontId="10" fillId="25" borderId="0" xfId="14" applyFill="1" applyAlignment="1" applyProtection="1">
      <alignment horizontal="center" vertical="center"/>
      <protection hidden="1"/>
    </xf>
    <xf numFmtId="0" fontId="36" fillId="0" borderId="0" xfId="14" applyFont="1" applyAlignment="1" applyProtection="1">
      <alignment horizontal="center" vertical="center" wrapText="1"/>
      <protection hidden="1"/>
    </xf>
    <xf numFmtId="0" fontId="147" fillId="24" borderId="51" xfId="2" applyFont="1" applyFill="1" applyBorder="1" applyAlignment="1">
      <alignment horizontal="center" vertical="center" wrapText="1"/>
    </xf>
    <xf numFmtId="0" fontId="147" fillId="24" borderId="50" xfId="2" applyFont="1" applyFill="1" applyBorder="1" applyAlignment="1">
      <alignment horizontal="center" vertical="center" wrapText="1"/>
    </xf>
    <xf numFmtId="0" fontId="147" fillId="24" borderId="49" xfId="2" applyFont="1" applyFill="1" applyBorder="1" applyAlignment="1">
      <alignment horizontal="center" vertical="center" wrapText="1"/>
    </xf>
    <xf numFmtId="0" fontId="147" fillId="24" borderId="48" xfId="2" applyFont="1" applyFill="1" applyBorder="1" applyAlignment="1">
      <alignment horizontal="center" vertical="center" wrapText="1"/>
    </xf>
    <xf numFmtId="0" fontId="147" fillId="24" borderId="0" xfId="2" applyFont="1" applyFill="1" applyBorder="1" applyAlignment="1">
      <alignment horizontal="center" vertical="center" wrapText="1"/>
    </xf>
    <xf numFmtId="0" fontId="147" fillId="24" borderId="47" xfId="2" applyFont="1" applyFill="1" applyBorder="1" applyAlignment="1">
      <alignment horizontal="center" vertical="center" wrapText="1"/>
    </xf>
    <xf numFmtId="0" fontId="14" fillId="21" borderId="0" xfId="2" applyFill="1" applyAlignment="1" applyProtection="1">
      <alignment horizontal="center" vertical="center"/>
      <protection locked="0"/>
    </xf>
    <xf numFmtId="0" fontId="110" fillId="24" borderId="0" xfId="8" applyFont="1" applyFill="1" applyAlignment="1">
      <alignment horizontal="center" vertical="center"/>
    </xf>
    <xf numFmtId="0" fontId="112" fillId="20" borderId="46" xfId="1" applyFont="1" applyFill="1" applyBorder="1" applyAlignment="1">
      <alignment horizontal="center" vertical="center" wrapText="1"/>
    </xf>
    <xf numFmtId="0" fontId="112" fillId="20" borderId="45" xfId="1" applyFont="1" applyFill="1" applyBorder="1" applyAlignment="1">
      <alignment horizontal="center" vertical="center" wrapText="1"/>
    </xf>
    <xf numFmtId="0" fontId="112" fillId="20" borderId="44" xfId="1" applyFont="1" applyFill="1" applyBorder="1" applyAlignment="1">
      <alignment horizontal="center" vertical="center" wrapText="1"/>
    </xf>
    <xf numFmtId="0" fontId="14" fillId="20" borderId="0" xfId="2" applyFill="1" applyAlignment="1" applyProtection="1">
      <alignment horizontal="center" vertical="center"/>
      <protection locked="0"/>
    </xf>
    <xf numFmtId="0" fontId="12" fillId="21" borderId="0" xfId="1" applyFill="1" applyAlignment="1">
      <alignment horizontal="left" vertical="top" wrapText="1"/>
    </xf>
    <xf numFmtId="0" fontId="12" fillId="21" borderId="0" xfId="1" applyFill="1" applyAlignment="1">
      <alignment horizontal="center" wrapText="1"/>
    </xf>
    <xf numFmtId="0" fontId="12" fillId="21" borderId="0" xfId="1" applyFill="1" applyAlignment="1">
      <alignment horizontal="left" wrapText="1"/>
    </xf>
    <xf numFmtId="0" fontId="12" fillId="21" borderId="0" xfId="1" applyFill="1" applyAlignment="1">
      <alignment horizontal="left" vertical="center"/>
    </xf>
    <xf numFmtId="0" fontId="13" fillId="0" borderId="0" xfId="1" applyFont="1" applyAlignment="1">
      <alignment horizontal="left" vertical="center" wrapText="1"/>
    </xf>
    <xf numFmtId="0" fontId="12" fillId="0" borderId="0" xfId="1" applyAlignment="1">
      <alignment horizontal="left" vertical="center" wrapText="1"/>
    </xf>
    <xf numFmtId="0" fontId="21" fillId="21" borderId="0" xfId="1" applyFont="1" applyFill="1" applyAlignment="1">
      <alignment horizontal="left"/>
    </xf>
    <xf numFmtId="0" fontId="62" fillId="21" borderId="0" xfId="1" applyFont="1" applyFill="1" applyAlignment="1">
      <alignment horizontal="left" vertical="center" wrapText="1"/>
    </xf>
    <xf numFmtId="0" fontId="59" fillId="27" borderId="0" xfId="1" applyFont="1" applyFill="1" applyAlignment="1">
      <alignment horizontal="center"/>
    </xf>
    <xf numFmtId="0" fontId="153" fillId="3" borderId="10" xfId="1" applyFont="1" applyFill="1" applyBorder="1" applyAlignment="1">
      <alignment horizontal="center" vertical="center" wrapText="1"/>
    </xf>
    <xf numFmtId="0" fontId="153" fillId="3" borderId="9" xfId="1" applyFont="1" applyFill="1" applyBorder="1" applyAlignment="1">
      <alignment horizontal="center" vertical="center" wrapText="1"/>
    </xf>
    <xf numFmtId="0" fontId="63" fillId="29" borderId="0" xfId="1" applyFont="1" applyFill="1" applyAlignment="1">
      <alignment horizontal="center"/>
    </xf>
    <xf numFmtId="0" fontId="12" fillId="21" borderId="0" xfId="1" applyFill="1" applyAlignment="1">
      <alignment horizontal="center" vertical="top" wrapText="1"/>
    </xf>
    <xf numFmtId="0" fontId="12" fillId="0" borderId="10" xfId="1" applyBorder="1" applyAlignment="1">
      <alignment horizontal="left" vertical="center" wrapText="1"/>
    </xf>
    <xf numFmtId="0" fontId="12" fillId="0" borderId="8" xfId="1" applyBorder="1" applyAlignment="1">
      <alignment horizontal="left" vertical="center" wrapText="1"/>
    </xf>
    <xf numFmtId="0" fontId="12" fillId="0" borderId="9" xfId="1" applyBorder="1" applyAlignment="1">
      <alignment horizontal="left" vertical="center" wrapText="1"/>
    </xf>
    <xf numFmtId="0" fontId="154" fillId="50" borderId="0" xfId="1" applyFont="1" applyFill="1" applyAlignment="1">
      <alignment horizontal="center" vertical="center" wrapText="1"/>
    </xf>
    <xf numFmtId="0" fontId="60" fillId="50" borderId="0" xfId="1" applyFont="1" applyFill="1" applyAlignment="1">
      <alignment horizontal="center" vertical="center" wrapText="1"/>
    </xf>
    <xf numFmtId="0" fontId="12" fillId="21" borderId="36" xfId="9" applyFill="1" applyBorder="1" applyAlignment="1">
      <alignment horizontal="center" vertical="center" wrapText="1"/>
    </xf>
    <xf numFmtId="0" fontId="12" fillId="21" borderId="35" xfId="9" applyFill="1" applyBorder="1" applyAlignment="1">
      <alignment horizontal="center" vertical="center" wrapText="1"/>
    </xf>
    <xf numFmtId="0" fontId="12" fillId="21" borderId="33" xfId="9" applyFill="1" applyBorder="1" applyAlignment="1">
      <alignment horizontal="center" vertical="center" wrapText="1"/>
    </xf>
    <xf numFmtId="0" fontId="12" fillId="21" borderId="32" xfId="9" applyFill="1" applyBorder="1" applyAlignment="1">
      <alignment horizontal="center" vertical="center" wrapText="1"/>
    </xf>
    <xf numFmtId="0" fontId="75" fillId="3" borderId="0" xfId="9" applyFont="1" applyFill="1" applyAlignment="1">
      <alignment horizontal="center" vertical="center"/>
    </xf>
    <xf numFmtId="0" fontId="12" fillId="21" borderId="0" xfId="9" applyFill="1" applyAlignment="1">
      <alignment horizontal="center" vertical="center" wrapText="1"/>
    </xf>
    <xf numFmtId="0" fontId="12" fillId="21" borderId="23" xfId="9" applyFill="1" applyBorder="1" applyAlignment="1">
      <alignment horizontal="left" vertical="center" wrapText="1"/>
    </xf>
    <xf numFmtId="0" fontId="12" fillId="21" borderId="0" xfId="9" applyFill="1" applyAlignment="1">
      <alignment horizontal="left" vertical="center" wrapText="1"/>
    </xf>
    <xf numFmtId="0" fontId="12" fillId="5" borderId="40" xfId="9" applyFill="1" applyBorder="1" applyAlignment="1">
      <alignment horizontal="center" vertical="center" wrapText="1"/>
    </xf>
    <xf numFmtId="0" fontId="10" fillId="21" borderId="39" xfId="9" applyFont="1" applyFill="1" applyBorder="1" applyAlignment="1">
      <alignment horizontal="center" vertical="center" wrapText="1"/>
    </xf>
    <xf numFmtId="0" fontId="10" fillId="21" borderId="38" xfId="9" applyFont="1" applyFill="1" applyBorder="1" applyAlignment="1">
      <alignment horizontal="center" vertical="center" wrapText="1"/>
    </xf>
    <xf numFmtId="0" fontId="10" fillId="21" borderId="37" xfId="9" applyFont="1" applyFill="1" applyBorder="1" applyAlignment="1">
      <alignment horizontal="center" vertical="center" wrapText="1"/>
    </xf>
    <xf numFmtId="0" fontId="14" fillId="21" borderId="39" xfId="2" applyFill="1" applyBorder="1" applyAlignment="1" applyProtection="1">
      <alignment horizontal="center" vertical="center" wrapText="1"/>
    </xf>
    <xf numFmtId="0" fontId="14" fillId="21" borderId="38" xfId="2" applyFill="1" applyBorder="1" applyAlignment="1" applyProtection="1">
      <alignment horizontal="center" vertical="center" wrapText="1"/>
    </xf>
    <xf numFmtId="0" fontId="14" fillId="21" borderId="37" xfId="2" applyFill="1" applyBorder="1" applyAlignment="1" applyProtection="1">
      <alignment horizontal="center" vertical="center" wrapText="1"/>
    </xf>
    <xf numFmtId="0" fontId="35" fillId="26" borderId="0" xfId="9" applyFont="1" applyFill="1" applyAlignment="1">
      <alignment horizontal="center" vertical="center" wrapText="1"/>
    </xf>
    <xf numFmtId="0" fontId="35" fillId="26" borderId="16" xfId="9" applyFont="1" applyFill="1" applyBorder="1" applyAlignment="1">
      <alignment horizontal="center" vertical="center" wrapText="1"/>
    </xf>
    <xf numFmtId="0" fontId="12" fillId="21" borderId="43" xfId="9" applyFill="1" applyBorder="1" applyAlignment="1">
      <alignment horizontal="center" vertical="center" wrapText="1"/>
    </xf>
    <xf numFmtId="0" fontId="70" fillId="31" borderId="42" xfId="9" applyFont="1" applyFill="1" applyBorder="1" applyAlignment="1">
      <alignment horizontal="center" vertical="center"/>
    </xf>
    <xf numFmtId="0" fontId="70" fillId="31" borderId="41" xfId="9" applyFont="1" applyFill="1" applyBorder="1" applyAlignment="1">
      <alignment horizontal="center" vertical="center"/>
    </xf>
    <xf numFmtId="0" fontId="17" fillId="32" borderId="10" xfId="1" applyFont="1" applyFill="1" applyBorder="1" applyAlignment="1" applyProtection="1">
      <alignment horizontal="left" vertical="center" wrapText="1"/>
      <protection locked="0"/>
    </xf>
    <xf numFmtId="0" fontId="17" fillId="32" borderId="8" xfId="1" applyFont="1" applyFill="1" applyBorder="1" applyAlignment="1" applyProtection="1">
      <alignment horizontal="left" vertical="center" wrapText="1"/>
      <protection locked="0"/>
    </xf>
    <xf numFmtId="0" fontId="17" fillId="32" borderId="9" xfId="1" applyFont="1" applyFill="1" applyBorder="1" applyAlignment="1" applyProtection="1">
      <alignment horizontal="left" vertical="center" wrapText="1"/>
      <protection locked="0"/>
    </xf>
    <xf numFmtId="0" fontId="17" fillId="32" borderId="10" xfId="1" applyFont="1" applyFill="1" applyBorder="1" applyAlignment="1" applyProtection="1">
      <alignment horizontal="center" vertical="center" wrapText="1"/>
      <protection locked="0"/>
    </xf>
    <xf numFmtId="0" fontId="17" fillId="32" borderId="9" xfId="1" applyFont="1" applyFill="1" applyBorder="1" applyAlignment="1" applyProtection="1">
      <alignment horizontal="center" vertical="center" wrapText="1"/>
      <protection locked="0"/>
    </xf>
    <xf numFmtId="0" fontId="13" fillId="28" borderId="22" xfId="1" applyFont="1" applyFill="1" applyBorder="1" applyAlignment="1" applyProtection="1">
      <alignment horizontal="center" vertical="center"/>
      <protection hidden="1"/>
    </xf>
    <xf numFmtId="0" fontId="13" fillId="28" borderId="7" xfId="1" applyFont="1" applyFill="1" applyBorder="1" applyAlignment="1" applyProtection="1">
      <alignment horizontal="center" vertical="center"/>
      <protection hidden="1"/>
    </xf>
    <xf numFmtId="14" fontId="17" fillId="32" borderId="10" xfId="1" applyNumberFormat="1" applyFont="1" applyFill="1" applyBorder="1" applyAlignment="1" applyProtection="1">
      <alignment horizontal="center" vertical="center" wrapText="1"/>
      <protection locked="0"/>
    </xf>
    <xf numFmtId="14" fontId="17" fillId="32" borderId="9" xfId="1" applyNumberFormat="1" applyFont="1" applyFill="1" applyBorder="1" applyAlignment="1" applyProtection="1">
      <alignment horizontal="center" vertical="center" wrapText="1"/>
      <protection locked="0"/>
    </xf>
    <xf numFmtId="0" fontId="115" fillId="27" borderId="8" xfId="1" applyFont="1" applyFill="1" applyBorder="1" applyAlignment="1" applyProtection="1">
      <alignment horizontal="center" vertical="justify" wrapText="1"/>
      <protection hidden="1"/>
    </xf>
    <xf numFmtId="0" fontId="115" fillId="27" borderId="9" xfId="1" applyFont="1" applyFill="1" applyBorder="1" applyAlignment="1" applyProtection="1">
      <alignment horizontal="center" vertical="justify" wrapText="1"/>
      <protection hidden="1"/>
    </xf>
    <xf numFmtId="0" fontId="17" fillId="3" borderId="11" xfId="1" applyFont="1" applyFill="1" applyBorder="1" applyAlignment="1" applyProtection="1">
      <alignment horizontal="center" vertical="center" wrapText="1"/>
      <protection hidden="1"/>
    </xf>
    <xf numFmtId="0" fontId="127" fillId="3" borderId="10" xfId="1" applyFont="1" applyFill="1" applyBorder="1" applyAlignment="1" applyProtection="1">
      <alignment horizontal="right" vertical="center" wrapText="1"/>
      <protection hidden="1"/>
    </xf>
    <xf numFmtId="0" fontId="127" fillId="3" borderId="9" xfId="1" applyFont="1" applyFill="1" applyBorder="1" applyAlignment="1" applyProtection="1">
      <alignment horizontal="right" vertical="center" wrapText="1"/>
      <protection hidden="1"/>
    </xf>
    <xf numFmtId="0" fontId="70" fillId="44" borderId="0" xfId="1" applyFont="1" applyFill="1" applyAlignment="1" applyProtection="1">
      <alignment horizontal="right" vertical="center"/>
      <protection hidden="1"/>
    </xf>
    <xf numFmtId="0" fontId="70" fillId="44" borderId="16" xfId="1" applyFont="1" applyFill="1" applyBorder="1" applyAlignment="1" applyProtection="1">
      <alignment horizontal="right" vertical="center"/>
      <protection hidden="1"/>
    </xf>
    <xf numFmtId="165" fontId="117" fillId="43" borderId="8" xfId="1" applyNumberFormat="1" applyFont="1" applyFill="1" applyBorder="1" applyAlignment="1" applyProtection="1">
      <alignment horizontal="center" vertical="justify"/>
      <protection hidden="1"/>
    </xf>
    <xf numFmtId="0" fontId="159" fillId="28" borderId="60" xfId="1" applyFont="1" applyFill="1" applyBorder="1" applyAlignment="1" applyProtection="1">
      <alignment horizontal="center" vertical="center" wrapText="1"/>
      <protection hidden="1"/>
    </xf>
    <xf numFmtId="0" fontId="159" fillId="28" borderId="59" xfId="1" applyFont="1" applyFill="1" applyBorder="1" applyAlignment="1" applyProtection="1">
      <alignment horizontal="center" vertical="center" wrapText="1"/>
      <protection hidden="1"/>
    </xf>
    <xf numFmtId="0" fontId="124" fillId="28" borderId="52" xfId="1" applyFont="1" applyFill="1" applyBorder="1" applyAlignment="1" applyProtection="1">
      <alignment horizontal="center" vertical="center"/>
      <protection hidden="1"/>
    </xf>
    <xf numFmtId="0" fontId="124" fillId="28" borderId="0" xfId="1" applyFont="1" applyFill="1" applyAlignment="1" applyProtection="1">
      <alignment horizontal="center" vertical="center"/>
      <protection hidden="1"/>
    </xf>
    <xf numFmtId="14" fontId="121" fillId="44" borderId="0" xfId="1" applyNumberFormat="1" applyFont="1" applyFill="1" applyAlignment="1" applyProtection="1">
      <alignment horizontal="center" vertical="center"/>
      <protection hidden="1"/>
    </xf>
    <xf numFmtId="0" fontId="158" fillId="28" borderId="52" xfId="1" applyFont="1" applyFill="1" applyBorder="1" applyAlignment="1" applyProtection="1">
      <alignment horizontal="center" vertical="center"/>
      <protection hidden="1"/>
    </xf>
    <xf numFmtId="0" fontId="158" fillId="28" borderId="0" xfId="1" applyFont="1" applyFill="1" applyAlignment="1" applyProtection="1">
      <alignment horizontal="center" vertical="center"/>
      <protection hidden="1"/>
    </xf>
    <xf numFmtId="0" fontId="106" fillId="0" borderId="8" xfId="1" applyFont="1" applyBorder="1" applyAlignment="1" applyProtection="1">
      <alignment horizontal="center" vertical="center" wrapText="1"/>
      <protection hidden="1"/>
    </xf>
    <xf numFmtId="0" fontId="94" fillId="32" borderId="10" xfId="1" applyFont="1" applyFill="1" applyBorder="1" applyAlignment="1" applyProtection="1">
      <alignment horizontal="center" vertical="center" wrapText="1"/>
      <protection locked="0"/>
    </xf>
    <xf numFmtId="0" fontId="94" fillId="32" borderId="9" xfId="1" applyFont="1" applyFill="1" applyBorder="1" applyAlignment="1" applyProtection="1">
      <alignment horizontal="center" vertical="center" wrapText="1"/>
      <protection locked="0"/>
    </xf>
    <xf numFmtId="0" fontId="123" fillId="3" borderId="55" xfId="1" applyFont="1" applyFill="1" applyBorder="1" applyAlignment="1" applyProtection="1">
      <alignment horizontal="center" vertical="center"/>
      <protection hidden="1"/>
    </xf>
    <xf numFmtId="0" fontId="123" fillId="3" borderId="54" xfId="1" applyFont="1" applyFill="1" applyBorder="1" applyAlignment="1" applyProtection="1">
      <alignment horizontal="center" vertical="center"/>
      <protection hidden="1"/>
    </xf>
    <xf numFmtId="0" fontId="16" fillId="28" borderId="8" xfId="1" applyFont="1" applyFill="1" applyBorder="1" applyAlignment="1" applyProtection="1">
      <alignment horizontal="center" vertical="center" wrapText="1"/>
      <protection hidden="1"/>
    </xf>
    <xf numFmtId="0" fontId="15" fillId="43" borderId="0" xfId="1" applyFont="1" applyFill="1" applyAlignment="1" applyProtection="1">
      <alignment horizontal="center" vertical="center" wrapText="1"/>
      <protection hidden="1"/>
    </xf>
    <xf numFmtId="0" fontId="125" fillId="44" borderId="23" xfId="1" applyFont="1" applyFill="1" applyBorder="1" applyAlignment="1" applyProtection="1">
      <alignment horizontal="right" vertical="center"/>
      <protection hidden="1"/>
    </xf>
    <xf numFmtId="0" fontId="125" fillId="44" borderId="0" xfId="1" applyFont="1" applyFill="1" applyAlignment="1" applyProtection="1">
      <alignment horizontal="right" vertical="center"/>
      <protection hidden="1"/>
    </xf>
    <xf numFmtId="0" fontId="99" fillId="43" borderId="8" xfId="1" applyFont="1" applyFill="1" applyBorder="1" applyAlignment="1" applyProtection="1">
      <alignment horizontal="left" vertical="center" wrapText="1"/>
      <protection hidden="1"/>
    </xf>
    <xf numFmtId="0" fontId="34" fillId="0" borderId="0" xfId="1" applyFont="1" applyAlignment="1" applyProtection="1">
      <alignment horizontal="center" vertical="center" wrapText="1"/>
      <protection hidden="1"/>
    </xf>
    <xf numFmtId="0" fontId="79" fillId="43" borderId="0" xfId="1" applyFont="1" applyFill="1" applyAlignment="1" applyProtection="1">
      <alignment horizontal="left" vertical="center" wrapText="1"/>
      <protection hidden="1"/>
    </xf>
    <xf numFmtId="0" fontId="70" fillId="31" borderId="42" xfId="1" applyFont="1" applyFill="1" applyBorder="1" applyAlignment="1" applyProtection="1">
      <alignment horizontal="center" vertical="center"/>
      <protection hidden="1"/>
    </xf>
    <xf numFmtId="0" fontId="70" fillId="31" borderId="41" xfId="1" applyFont="1" applyFill="1" applyBorder="1" applyAlignment="1" applyProtection="1">
      <alignment horizontal="center" vertical="center"/>
      <protection hidden="1"/>
    </xf>
    <xf numFmtId="0" fontId="70" fillId="31" borderId="61" xfId="1" applyFont="1" applyFill="1" applyBorder="1" applyAlignment="1" applyProtection="1">
      <alignment horizontal="center" vertical="center"/>
      <protection hidden="1"/>
    </xf>
    <xf numFmtId="0" fontId="14" fillId="32" borderId="13" xfId="2" applyFill="1" applyBorder="1" applyAlignment="1" applyProtection="1">
      <alignment horizontal="left" vertical="center"/>
      <protection locked="0"/>
    </xf>
    <xf numFmtId="0" fontId="126" fillId="32" borderId="13" xfId="1" applyFont="1" applyFill="1" applyBorder="1" applyAlignment="1" applyProtection="1">
      <alignment horizontal="left" vertical="center"/>
      <protection locked="0"/>
    </xf>
    <xf numFmtId="0" fontId="0" fillId="0" borderId="0" xfId="0"/>
    <xf numFmtId="0" fontId="95" fillId="3" borderId="10" xfId="1" applyFont="1" applyFill="1" applyBorder="1" applyAlignment="1" applyProtection="1">
      <alignment horizontal="right" vertical="center" wrapText="1"/>
      <protection hidden="1"/>
    </xf>
    <xf numFmtId="0" fontId="95" fillId="3" borderId="9" xfId="1" applyFont="1" applyFill="1" applyBorder="1" applyAlignment="1" applyProtection="1">
      <alignment horizontal="right" vertical="center" wrapText="1"/>
      <protection hidden="1"/>
    </xf>
    <xf numFmtId="0" fontId="76" fillId="25" borderId="0" xfId="1" applyFont="1" applyFill="1" applyAlignment="1" applyProtection="1">
      <alignment horizontal="center" vertical="center" wrapText="1"/>
      <protection hidden="1"/>
    </xf>
    <xf numFmtId="0" fontId="133" fillId="21" borderId="0" xfId="1" applyFont="1" applyFill="1" applyAlignment="1" applyProtection="1">
      <alignment horizontal="right" vertical="center" wrapText="1"/>
      <protection hidden="1"/>
    </xf>
    <xf numFmtId="0" fontId="115" fillId="0" borderId="58" xfId="1" applyFont="1" applyBorder="1" applyAlignment="1" applyProtection="1">
      <alignment horizontal="left" vertical="center"/>
      <protection hidden="1"/>
    </xf>
    <xf numFmtId="0" fontId="115" fillId="0" borderId="57" xfId="1" applyFont="1" applyBorder="1" applyAlignment="1" applyProtection="1">
      <alignment horizontal="left" vertical="center"/>
      <protection hidden="1"/>
    </xf>
    <xf numFmtId="0" fontId="115" fillId="0" borderId="56" xfId="1" applyFont="1" applyBorder="1" applyAlignment="1" applyProtection="1">
      <alignment horizontal="left" vertical="center"/>
      <protection hidden="1"/>
    </xf>
    <xf numFmtId="0" fontId="115" fillId="0" borderId="0" xfId="1" applyFont="1" applyAlignment="1" applyProtection="1">
      <alignment horizontal="left" vertical="center"/>
      <protection hidden="1"/>
    </xf>
    <xf numFmtId="0" fontId="132" fillId="21" borderId="0" xfId="1" applyFont="1" applyFill="1" applyAlignment="1" applyProtection="1">
      <alignment horizontal="center" vertical="center"/>
      <protection hidden="1"/>
    </xf>
    <xf numFmtId="0" fontId="95" fillId="3" borderId="13" xfId="1" applyFont="1" applyFill="1" applyBorder="1" applyAlignment="1" applyProtection="1">
      <alignment horizontal="center" vertical="center" wrapText="1"/>
      <protection hidden="1"/>
    </xf>
    <xf numFmtId="0" fontId="129" fillId="41" borderId="0" xfId="1" applyFont="1" applyFill="1" applyAlignment="1" applyProtection="1">
      <alignment horizontal="left" vertical="center"/>
      <protection hidden="1"/>
    </xf>
    <xf numFmtId="0" fontId="91" fillId="32" borderId="13" xfId="1" applyFont="1" applyFill="1" applyBorder="1" applyAlignment="1" applyProtection="1">
      <alignment horizontal="left" vertical="center"/>
      <protection locked="0"/>
    </xf>
    <xf numFmtId="0" fontId="91" fillId="21" borderId="0" xfId="1" applyFont="1" applyFill="1" applyAlignment="1" applyProtection="1">
      <alignment horizontal="center" vertical="center" wrapText="1"/>
      <protection hidden="1"/>
    </xf>
    <xf numFmtId="0" fontId="34" fillId="42" borderId="0" xfId="1" applyFont="1" applyFill="1" applyAlignment="1" applyProtection="1">
      <alignment horizontal="center" vertical="center" wrapText="1"/>
      <protection hidden="1"/>
    </xf>
    <xf numFmtId="0" fontId="94" fillId="32" borderId="25" xfId="1" applyFont="1" applyFill="1" applyBorder="1" applyAlignment="1" applyProtection="1">
      <alignment horizontal="center" vertical="center" wrapText="1"/>
      <protection locked="0"/>
    </xf>
    <xf numFmtId="0" fontId="94" fillId="32" borderId="12" xfId="1" applyFont="1" applyFill="1" applyBorder="1" applyAlignment="1" applyProtection="1">
      <alignment horizontal="center" vertical="center" wrapText="1"/>
      <protection locked="0"/>
    </xf>
    <xf numFmtId="0" fontId="70" fillId="41" borderId="65" xfId="1" applyFont="1" applyFill="1" applyBorder="1" applyAlignment="1" applyProtection="1">
      <alignment horizontal="center" vertical="center"/>
      <protection hidden="1"/>
    </xf>
    <xf numFmtId="0" fontId="70" fillId="41" borderId="64" xfId="1" applyFont="1" applyFill="1" applyBorder="1" applyAlignment="1" applyProtection="1">
      <alignment horizontal="center" vertical="center"/>
      <protection hidden="1"/>
    </xf>
    <xf numFmtId="0" fontId="70" fillId="41" borderId="63" xfId="1" applyFont="1" applyFill="1" applyBorder="1" applyAlignment="1" applyProtection="1">
      <alignment horizontal="center" vertical="center"/>
      <protection hidden="1"/>
    </xf>
    <xf numFmtId="0" fontId="70" fillId="41" borderId="62" xfId="1" applyFont="1" applyFill="1" applyBorder="1" applyAlignment="1" applyProtection="1">
      <alignment horizontal="center" vertical="center"/>
      <protection hidden="1"/>
    </xf>
    <xf numFmtId="0" fontId="66" fillId="21" borderId="0" xfId="1" applyFont="1" applyFill="1" applyAlignment="1">
      <alignment horizontal="center" vertical="center"/>
    </xf>
    <xf numFmtId="0" fontId="12" fillId="19" borderId="0" xfId="1" applyFill="1" applyAlignment="1">
      <alignment horizontal="left" vertical="center" wrapText="1"/>
    </xf>
    <xf numFmtId="0" fontId="12" fillId="19" borderId="0" xfId="1" applyFill="1" applyAlignment="1">
      <alignment horizontal="left" vertical="center" wrapText="1" shrinkToFit="1"/>
    </xf>
    <xf numFmtId="0" fontId="14" fillId="19" borderId="0" xfId="2" applyFill="1" applyAlignment="1">
      <alignment horizontal="center" vertical="center" wrapText="1" shrinkToFit="1"/>
    </xf>
    <xf numFmtId="0" fontId="12" fillId="19" borderId="0" xfId="1" applyFill="1" applyAlignment="1">
      <alignment horizontal="left" vertical="center"/>
    </xf>
    <xf numFmtId="0" fontId="83" fillId="21" borderId="28" xfId="10" applyFont="1" applyFill="1" applyBorder="1" applyAlignment="1" applyProtection="1">
      <alignment horizontal="center" vertical="top" wrapText="1"/>
      <protection hidden="1"/>
    </xf>
    <xf numFmtId="0" fontId="149" fillId="32" borderId="8" xfId="1" applyFont="1" applyFill="1" applyBorder="1" applyAlignment="1" applyProtection="1">
      <alignment horizontal="center" wrapText="1"/>
      <protection hidden="1"/>
    </xf>
    <xf numFmtId="0" fontId="12" fillId="21" borderId="7" xfId="10" applyFill="1" applyBorder="1" applyAlignment="1" applyProtection="1">
      <alignment horizontal="left" vertical="top"/>
      <protection hidden="1"/>
    </xf>
    <xf numFmtId="0" fontId="99" fillId="21" borderId="0" xfId="10" applyFont="1" applyFill="1" applyAlignment="1" applyProtection="1">
      <alignment horizontal="right"/>
      <protection hidden="1"/>
    </xf>
    <xf numFmtId="0" fontId="53" fillId="3" borderId="0" xfId="12" applyFont="1" applyFill="1" applyAlignment="1" applyProtection="1">
      <alignment horizontal="left" vertical="center" wrapText="1"/>
      <protection hidden="1"/>
    </xf>
    <xf numFmtId="0" fontId="52" fillId="3" borderId="0" xfId="10" applyFont="1" applyFill="1" applyAlignment="1" applyProtection="1">
      <alignment horizontal="left"/>
      <protection hidden="1"/>
    </xf>
    <xf numFmtId="0" fontId="52" fillId="3" borderId="0" xfId="10" applyFont="1" applyFill="1" applyAlignment="1" applyProtection="1">
      <alignment horizontal="center"/>
      <protection hidden="1"/>
    </xf>
    <xf numFmtId="0" fontId="155" fillId="21" borderId="0" xfId="10" applyFont="1" applyFill="1" applyAlignment="1" applyProtection="1">
      <alignment horizontal="center" vertical="center" wrapText="1"/>
      <protection hidden="1"/>
    </xf>
    <xf numFmtId="0" fontId="77" fillId="21" borderId="0" xfId="10" applyFont="1" applyFill="1" applyAlignment="1" applyProtection="1">
      <alignment horizontal="right"/>
      <protection hidden="1"/>
    </xf>
    <xf numFmtId="0" fontId="65" fillId="0" borderId="0" xfId="8" applyFill="1" applyAlignment="1" applyProtection="1">
      <alignment horizontal="center"/>
      <protection hidden="1"/>
    </xf>
    <xf numFmtId="0" fontId="97" fillId="34" borderId="0" xfId="1" applyFont="1" applyFill="1" applyAlignment="1" applyProtection="1">
      <alignment horizontal="left" vertical="center" wrapText="1"/>
      <protection hidden="1"/>
    </xf>
    <xf numFmtId="0" fontId="10" fillId="0" borderId="0" xfId="1" applyFont="1" applyProtection="1">
      <protection hidden="1"/>
    </xf>
    <xf numFmtId="0" fontId="95" fillId="3" borderId="10" xfId="1" applyFont="1" applyFill="1" applyBorder="1" applyAlignment="1" applyProtection="1">
      <alignment horizontal="center" vertical="center" wrapText="1"/>
      <protection hidden="1"/>
    </xf>
    <xf numFmtId="0" fontId="95" fillId="3" borderId="8" xfId="1" applyFont="1" applyFill="1" applyBorder="1" applyAlignment="1" applyProtection="1">
      <alignment horizontal="center" vertical="center" wrapText="1"/>
      <protection hidden="1"/>
    </xf>
    <xf numFmtId="0" fontId="95" fillId="3" borderId="9" xfId="1" applyFont="1" applyFill="1" applyBorder="1" applyAlignment="1" applyProtection="1">
      <alignment horizontal="center" vertical="center" wrapText="1"/>
      <protection hidden="1"/>
    </xf>
    <xf numFmtId="0" fontId="93" fillId="32" borderId="8" xfId="1" applyFont="1" applyFill="1" applyBorder="1" applyAlignment="1" applyProtection="1">
      <alignment horizontal="center"/>
      <protection locked="0"/>
    </xf>
    <xf numFmtId="0" fontId="79" fillId="21" borderId="0" xfId="10" applyFont="1" applyFill="1" applyAlignment="1" applyProtection="1">
      <alignment horizontal="left" vertical="top" wrapText="1"/>
      <protection hidden="1"/>
    </xf>
    <xf numFmtId="0" fontId="12" fillId="0" borderId="0" xfId="1" applyAlignment="1">
      <alignment horizontal="left" vertical="top"/>
    </xf>
    <xf numFmtId="0" fontId="79" fillId="21" borderId="0" xfId="10" applyFont="1" applyFill="1" applyAlignment="1" applyProtection="1">
      <alignment horizontal="left" wrapText="1"/>
      <protection hidden="1"/>
    </xf>
    <xf numFmtId="0" fontId="85" fillId="21" borderId="11" xfId="1" applyFont="1" applyFill="1" applyBorder="1" applyAlignment="1" applyProtection="1">
      <alignment horizontal="center" vertical="center"/>
      <protection hidden="1"/>
    </xf>
    <xf numFmtId="0" fontId="49" fillId="32" borderId="10" xfId="8" applyFont="1" applyFill="1" applyBorder="1" applyAlignment="1" applyProtection="1">
      <alignment horizontal="center" vertical="center"/>
      <protection locked="0"/>
    </xf>
    <xf numFmtId="0" fontId="49" fillId="32" borderId="8" xfId="8" applyFont="1" applyFill="1" applyBorder="1" applyAlignment="1" applyProtection="1">
      <alignment horizontal="center" vertical="center"/>
      <protection locked="0"/>
    </xf>
    <xf numFmtId="0" fontId="88" fillId="21" borderId="10" xfId="1" applyFont="1" applyFill="1" applyBorder="1" applyAlignment="1" applyProtection="1">
      <alignment horizontal="center" vertical="center" wrapText="1"/>
      <protection hidden="1"/>
    </xf>
    <xf numFmtId="0" fontId="88" fillId="21" borderId="9" xfId="1" applyFont="1" applyFill="1" applyBorder="1" applyAlignment="1" applyProtection="1">
      <alignment horizontal="center" vertical="center" wrapText="1"/>
      <protection hidden="1"/>
    </xf>
    <xf numFmtId="0" fontId="12" fillId="0" borderId="9" xfId="1" applyBorder="1" applyAlignment="1" applyProtection="1">
      <alignment horizontal="center" vertical="center" wrapText="1"/>
      <protection hidden="1"/>
    </xf>
    <xf numFmtId="166" fontId="90" fillId="33" borderId="8" xfId="11" applyFont="1" applyFill="1" applyBorder="1" applyAlignment="1" applyProtection="1">
      <alignment horizontal="left" vertical="center"/>
      <protection locked="0"/>
    </xf>
    <xf numFmtId="0" fontId="89" fillId="0" borderId="8" xfId="1" applyFont="1" applyBorder="1" applyAlignment="1" applyProtection="1">
      <alignment horizontal="left" vertical="center"/>
      <protection locked="0"/>
    </xf>
    <xf numFmtId="0" fontId="14" fillId="3" borderId="0" xfId="2" applyFill="1" applyAlignment="1" applyProtection="1">
      <alignment horizontal="left" wrapText="1"/>
      <protection hidden="1"/>
    </xf>
    <xf numFmtId="0" fontId="94" fillId="9" borderId="0" xfId="1" applyFont="1" applyFill="1" applyAlignment="1" applyProtection="1">
      <alignment horizontal="center" vertical="center"/>
      <protection hidden="1"/>
    </xf>
    <xf numFmtId="0" fontId="80" fillId="21" borderId="0" xfId="10" applyFont="1" applyFill="1" applyAlignment="1" applyProtection="1">
      <alignment horizontal="right"/>
      <protection hidden="1"/>
    </xf>
    <xf numFmtId="0" fontId="139" fillId="38" borderId="25" xfId="10" applyFont="1" applyFill="1" applyBorder="1" applyAlignment="1">
      <alignment horizontal="center" vertical="center"/>
    </xf>
    <xf numFmtId="0" fontId="139" fillId="38" borderId="11" xfId="10" applyFont="1" applyFill="1" applyBorder="1" applyAlignment="1">
      <alignment horizontal="center" vertical="center"/>
    </xf>
    <xf numFmtId="0" fontId="139" fillId="38" borderId="12" xfId="10" applyFont="1" applyFill="1" applyBorder="1" applyAlignment="1">
      <alignment horizontal="center" vertical="center"/>
    </xf>
    <xf numFmtId="0" fontId="89" fillId="5" borderId="0" xfId="10" applyFont="1" applyFill="1" applyAlignment="1">
      <alignment horizontal="center" vertical="center"/>
    </xf>
    <xf numFmtId="0" fontId="12" fillId="0" borderId="10" xfId="10" applyBorder="1" applyAlignment="1">
      <alignment horizontal="center" vertical="center"/>
    </xf>
    <xf numFmtId="0" fontId="12" fillId="0" borderId="8" xfId="10" applyBorder="1" applyAlignment="1">
      <alignment horizontal="center" vertical="center"/>
    </xf>
    <xf numFmtId="0" fontId="12" fillId="0" borderId="9" xfId="10" applyBorder="1" applyAlignment="1">
      <alignment horizontal="center" vertical="center"/>
    </xf>
    <xf numFmtId="0" fontId="12" fillId="0" borderId="0" xfId="10" applyAlignment="1">
      <alignment horizontal="center" vertical="center"/>
    </xf>
    <xf numFmtId="0" fontId="21" fillId="0" borderId="0" xfId="10" applyFont="1" applyAlignment="1">
      <alignment horizontal="center" vertical="center"/>
    </xf>
    <xf numFmtId="0" fontId="142" fillId="21" borderId="23" xfId="10" applyFont="1" applyFill="1" applyBorder="1" applyAlignment="1">
      <alignment horizontal="center" vertical="center"/>
    </xf>
    <xf numFmtId="0" fontId="142" fillId="21" borderId="0" xfId="10" applyFont="1" applyFill="1" applyAlignment="1">
      <alignment horizontal="center" vertical="center"/>
    </xf>
    <xf numFmtId="0" fontId="139" fillId="24" borderId="10" xfId="10" applyFont="1" applyFill="1" applyBorder="1" applyAlignment="1">
      <alignment horizontal="center" vertical="center"/>
    </xf>
    <xf numFmtId="0" fontId="139" fillId="24" borderId="8" xfId="10" applyFont="1" applyFill="1" applyBorder="1" applyAlignment="1">
      <alignment horizontal="center" vertical="center"/>
    </xf>
    <xf numFmtId="0" fontId="139" fillId="24" borderId="9" xfId="10" applyFont="1" applyFill="1" applyBorder="1" applyAlignment="1">
      <alignment horizontal="center" vertical="center"/>
    </xf>
    <xf numFmtId="0" fontId="89" fillId="3" borderId="7" xfId="10" applyFont="1" applyFill="1" applyBorder="1" applyAlignment="1">
      <alignment horizontal="center" vertical="center"/>
    </xf>
  </cellXfs>
  <cellStyles count="18">
    <cellStyle name="Hipervínculo" xfId="2" builtinId="8"/>
    <cellStyle name="Hipervínculo 2" xfId="4" xr:uid="{00000000-0005-0000-0000-000001000000}"/>
    <cellStyle name="Hipervínculo 3" xfId="7" xr:uid="{00000000-0005-0000-0000-000002000000}"/>
    <cellStyle name="Hipervínculo 4" xfId="8" xr:uid="{00000000-0005-0000-0000-000003000000}"/>
    <cellStyle name="Moneda 2" xfId="11" xr:uid="{00000000-0005-0000-0000-000004000000}"/>
    <cellStyle name="Normal" xfId="0" builtinId="0"/>
    <cellStyle name="Normal 2" xfId="1" xr:uid="{00000000-0005-0000-0000-000006000000}"/>
    <cellStyle name="Normal 2 2" xfId="3" xr:uid="{00000000-0005-0000-0000-000007000000}"/>
    <cellStyle name="Normal 2 2 2" xfId="15" xr:uid="{00000000-0005-0000-0000-000008000000}"/>
    <cellStyle name="Normal 2 3" xfId="13" xr:uid="{00000000-0005-0000-0000-000009000000}"/>
    <cellStyle name="Normal 2 5" xfId="9" xr:uid="{00000000-0005-0000-0000-00000A000000}"/>
    <cellStyle name="Normal 3" xfId="5" xr:uid="{00000000-0005-0000-0000-00000B000000}"/>
    <cellStyle name="Normal 3 2" xfId="10" xr:uid="{00000000-0005-0000-0000-00000C000000}"/>
    <cellStyle name="Normal 4" xfId="16" xr:uid="{00000000-0005-0000-0000-00000D000000}"/>
    <cellStyle name="Normal 4 4" xfId="12" xr:uid="{00000000-0005-0000-0000-00000E000000}"/>
    <cellStyle name="Normal 5" xfId="14" xr:uid="{00000000-0005-0000-0000-00000F000000}"/>
    <cellStyle name="Normal 6" xfId="17" xr:uid="{00000000-0005-0000-0000-000010000000}"/>
    <cellStyle name="Normal_Hoja1" xfId="6" xr:uid="{00000000-0005-0000-0000-000011000000}"/>
  </cellStyles>
  <dxfs count="55">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ill>
        <patternFill>
          <bgColor theme="4" tint="0.39994506668294322"/>
        </patternFill>
      </fill>
    </dxf>
    <dxf>
      <font>
        <color theme="0"/>
      </font>
      <fill>
        <patternFill>
          <bgColor rgb="FFFF0000"/>
        </patternFill>
      </fill>
    </dxf>
    <dxf>
      <font>
        <color rgb="FF9C0006"/>
      </font>
      <fill>
        <patternFill>
          <bgColor rgb="FFFFC7CE"/>
        </patternFill>
      </fill>
    </dxf>
    <dxf>
      <fill>
        <patternFill>
          <bgColor rgb="FFFF0000"/>
        </patternFill>
      </fill>
    </dxf>
    <dxf>
      <font>
        <b/>
        <i val="0"/>
        <color theme="0"/>
      </font>
      <fill>
        <patternFill>
          <bgColor theme="3" tint="0.39994506668294322"/>
        </patternFill>
      </fill>
    </dxf>
    <dxf>
      <fill>
        <patternFill>
          <bgColor theme="7" tint="0.39994506668294322"/>
        </patternFill>
      </fill>
    </dxf>
    <dxf>
      <fill>
        <patternFill>
          <bgColor theme="6" tint="0.59996337778862885"/>
        </patternFill>
      </fill>
    </dxf>
    <dxf>
      <fill>
        <patternFill>
          <bgColor theme="5" tint="0.39994506668294322"/>
        </patternFill>
      </fill>
    </dxf>
    <dxf>
      <fill>
        <patternFill>
          <bgColor rgb="FFFF0000"/>
        </patternFill>
      </fill>
    </dxf>
    <dxf>
      <fill>
        <patternFill>
          <bgColor rgb="FFFF0000"/>
        </patternFill>
      </fill>
    </dxf>
    <dxf>
      <fill>
        <patternFill>
          <bgColor rgb="FFFF0000"/>
        </patternFill>
      </fill>
    </dxf>
    <dxf>
      <font>
        <color auto="1"/>
      </font>
      <fill>
        <patternFill>
          <bgColor rgb="FFFF0000"/>
        </patternFill>
      </fill>
    </dxf>
    <dxf>
      <fill>
        <patternFill>
          <bgColor theme="4" tint="0.39994506668294322"/>
        </patternFill>
      </fill>
    </dxf>
    <dxf>
      <fill>
        <patternFill>
          <bgColor theme="4" tint="0.39994506668294322"/>
        </patternFill>
      </fill>
    </dxf>
    <dxf>
      <fill>
        <patternFill>
          <bgColor rgb="FFFF0000"/>
        </patternFill>
      </fill>
    </dxf>
    <dxf>
      <font>
        <b/>
        <i val="0"/>
        <color theme="0"/>
      </font>
      <fill>
        <patternFill>
          <bgColor rgb="FFFF0000"/>
        </patternFill>
      </fill>
    </dxf>
    <dxf>
      <font>
        <color theme="0"/>
      </font>
      <fill>
        <patternFill>
          <bgColor rgb="FFFF0000"/>
        </patternFill>
      </fill>
    </dxf>
    <dxf>
      <fill>
        <patternFill>
          <bgColor rgb="FFFF0000"/>
        </patternFill>
      </fill>
    </dxf>
    <dxf>
      <fill>
        <patternFill>
          <bgColor rgb="FF92D050"/>
        </patternFill>
      </fill>
    </dxf>
    <dxf>
      <fill>
        <patternFill>
          <bgColor rgb="FFFFFF00"/>
        </patternFill>
      </fill>
    </dxf>
    <dxf>
      <font>
        <b/>
        <i val="0"/>
        <condense val="0"/>
        <extend val="0"/>
        <color indexed="10"/>
      </font>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ont>
        <b/>
        <i val="0"/>
        <condense val="0"/>
        <extend val="0"/>
        <color indexed="10"/>
      </font>
    </dxf>
    <dxf>
      <alignment horizontal="general" vertical="center" textRotation="0" wrapText="0" indent="0" justifyLastLine="0" shrinkToFit="0" readingOrder="0"/>
    </dxf>
    <dxf>
      <alignment horizontal="general" vertical="center" textRotation="0" wrapText="0" indent="0" justifyLastLine="0" shrinkToFit="0" readingOrder="0"/>
    </dxf>
    <dxf>
      <alignment vertical="center" textRotation="0" wrapText="0" indent="0" justifyLastLine="0" shrinkToFit="0" readingOrder="0"/>
    </dxf>
    <dxf>
      <fill>
        <patternFill>
          <bgColor rgb="FFFF0000"/>
        </patternFill>
      </fill>
    </dxf>
  </dxfs>
  <tableStyles count="0" defaultTableStyle="TableStyleMedium2" defaultPivotStyle="PivotStyleLight16"/>
  <colors>
    <mruColors>
      <color rgb="FFFFCC66"/>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hyperlink" Target="#'12 - 1 - ALCANCES DE COBERTURA'!A2"/><Relationship Id="rId3" Type="http://schemas.openxmlformats.org/officeDocument/2006/relationships/image" Target="../media/image3.png"/><Relationship Id="rId7" Type="http://schemas.openxmlformats.org/officeDocument/2006/relationships/image" Target="../media/image7.png"/><Relationship Id="rId12" Type="http://schemas.openxmlformats.org/officeDocument/2006/relationships/image" Target="../media/image12.png"/><Relationship Id="rId2" Type="http://schemas.openxmlformats.org/officeDocument/2006/relationships/image" Target="../media/image2.png"/><Relationship Id="rId16" Type="http://schemas.openxmlformats.org/officeDocument/2006/relationships/hyperlink" Target="#'12 - 1 - TRAMITE DE SINIESTRO'!A2"/><Relationship Id="rId1" Type="http://schemas.openxmlformats.org/officeDocument/2006/relationships/image" Target="../media/image1.png"/><Relationship Id="rId6" Type="http://schemas.openxmlformats.org/officeDocument/2006/relationships/image" Target="../media/image6.png"/><Relationship Id="rId11" Type="http://schemas.openxmlformats.org/officeDocument/2006/relationships/image" Target="../media/image11.png"/><Relationship Id="rId5" Type="http://schemas.openxmlformats.org/officeDocument/2006/relationships/image" Target="../media/image5.png"/><Relationship Id="rId15" Type="http://schemas.openxmlformats.org/officeDocument/2006/relationships/hyperlink" Target="#'12 - 1 - INSTRUCTIVO DE USO'!A1"/><Relationship Id="rId10" Type="http://schemas.openxmlformats.org/officeDocument/2006/relationships/image" Target="../media/image10.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hyperlink" Target="#'12 - 1 - LISTADO DE ASEGURADOS'!C9"/></Relationships>
</file>

<file path=xl/drawings/_rels/drawing2.xml.rels><?xml version="1.0" encoding="UTF-8" standalone="yes"?>
<Relationships xmlns="http://schemas.openxmlformats.org/package/2006/relationships"><Relationship Id="rId3" Type="http://schemas.openxmlformats.org/officeDocument/2006/relationships/hyperlink" Target="#'12 - 1 - MENU INICIO'!B8"/><Relationship Id="rId2" Type="http://schemas.openxmlformats.org/officeDocument/2006/relationships/image" Target="../media/image14.png"/><Relationship Id="rId1" Type="http://schemas.openxmlformats.org/officeDocument/2006/relationships/image" Target="../media/image13.png"/><Relationship Id="rId4" Type="http://schemas.openxmlformats.org/officeDocument/2006/relationships/hyperlink" Target="#'12 - 1 - INSTRUCTIVO DE USO'!C1"/></Relationships>
</file>

<file path=xl/drawings/_rels/drawing3.xml.rels><?xml version="1.0" encoding="UTF-8" standalone="yes"?>
<Relationships xmlns="http://schemas.openxmlformats.org/package/2006/relationships"><Relationship Id="rId3" Type="http://schemas.openxmlformats.org/officeDocument/2006/relationships/hyperlink" Target="#'12 - 1 - TALON PARA PAGAR'!D1"/><Relationship Id="rId2" Type="http://schemas.openxmlformats.org/officeDocument/2006/relationships/hyperlink" Target="#'12 - 1 - LISTADO DE ASEGURADOS'!C9"/><Relationship Id="rId1" Type="http://schemas.openxmlformats.org/officeDocument/2006/relationships/image" Target="../media/image15.jpeg"/></Relationships>
</file>

<file path=xl/drawings/_rels/drawing4.xml.rels><?xml version="1.0" encoding="UTF-8" standalone="yes"?>
<Relationships xmlns="http://schemas.openxmlformats.org/package/2006/relationships"><Relationship Id="rId3" Type="http://schemas.openxmlformats.org/officeDocument/2006/relationships/image" Target="../media/image17.png"/><Relationship Id="rId2" Type="http://schemas.openxmlformats.org/officeDocument/2006/relationships/image" Target="../media/image16.jpeg"/><Relationship Id="rId1" Type="http://schemas.openxmlformats.org/officeDocument/2006/relationships/image" Target="../media/image13.png"/><Relationship Id="rId6" Type="http://schemas.openxmlformats.org/officeDocument/2006/relationships/hyperlink" Target="#'12 - 1 - TALON PARA PAGAR'!D1"/><Relationship Id="rId5" Type="http://schemas.openxmlformats.org/officeDocument/2006/relationships/hyperlink" Target="#'12 - 1 - INSTRUCTIVO DE USO'!F18"/><Relationship Id="rId4" Type="http://schemas.openxmlformats.org/officeDocument/2006/relationships/hyperlink" Target="#'12 - 1 - MENU INICIO'!B8"/></Relationships>
</file>

<file path=xl/drawings/_rels/drawing5.xml.rels><?xml version="1.0" encoding="UTF-8" standalone="yes"?>
<Relationships xmlns="http://schemas.openxmlformats.org/package/2006/relationships"><Relationship Id="rId3" Type="http://schemas.openxmlformats.org/officeDocument/2006/relationships/hyperlink" Target="https://www.iapserseguros.com.ar/wp-content/uploads/2021/11/IS-Seguro-de-Accidentes-PERSONALES-Formulario-de-Denuncia.pdf" TargetMode="External"/><Relationship Id="rId2" Type="http://schemas.openxmlformats.org/officeDocument/2006/relationships/hyperlink" Target="#'12 - 1 - MENU INICIO'!B8"/><Relationship Id="rId1" Type="http://schemas.openxmlformats.org/officeDocument/2006/relationships/image" Target="../media/image13.png"/></Relationships>
</file>

<file path=xl/drawings/_rels/drawing6.xml.rels><?xml version="1.0" encoding="UTF-8" standalone="yes"?>
<Relationships xmlns="http://schemas.openxmlformats.org/package/2006/relationships"><Relationship Id="rId3" Type="http://schemas.openxmlformats.org/officeDocument/2006/relationships/image" Target="../media/image18.jpeg"/><Relationship Id="rId2" Type="http://schemas.openxmlformats.org/officeDocument/2006/relationships/hyperlink" Target="#'INSTRUCTIVO DE USO'!A1"/><Relationship Id="rId1" Type="http://schemas.openxmlformats.org/officeDocument/2006/relationships/image" Target="../media/image13.png"/><Relationship Id="rId4" Type="http://schemas.openxmlformats.org/officeDocument/2006/relationships/hyperlink" Target="#'12 - 1 - LISTADO DE ASEGURADOS'!C9"/></Relationships>
</file>

<file path=xl/drawings/drawing1.xml><?xml version="1.0" encoding="utf-8"?>
<xdr:wsDr xmlns:xdr="http://schemas.openxmlformats.org/drawingml/2006/spreadsheetDrawing" xmlns:a="http://schemas.openxmlformats.org/drawingml/2006/main">
  <xdr:oneCellAnchor>
    <xdr:from>
      <xdr:col>10</xdr:col>
      <xdr:colOff>361950</xdr:colOff>
      <xdr:row>9</xdr:row>
      <xdr:rowOff>19050</xdr:rowOff>
    </xdr:from>
    <xdr:ext cx="383406" cy="383406"/>
    <xdr:pic>
      <xdr:nvPicPr>
        <xdr:cNvPr id="2" name="Picture 3">
          <a:extLst>
            <a:ext uri="{FF2B5EF4-FFF2-40B4-BE49-F238E27FC236}">
              <a16:creationId xmlns:a16="http://schemas.microsoft.com/office/drawing/2014/main" id="{00000000-0008-0000-0D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1476375"/>
          <a:ext cx="383406" cy="383406"/>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10</xdr:col>
      <xdr:colOff>371475</xdr:colOff>
      <xdr:row>11</xdr:row>
      <xdr:rowOff>0</xdr:rowOff>
    </xdr:from>
    <xdr:ext cx="383406" cy="383406"/>
    <xdr:pic>
      <xdr:nvPicPr>
        <xdr:cNvPr id="3" name="Picture 3">
          <a:extLst>
            <a:ext uri="{FF2B5EF4-FFF2-40B4-BE49-F238E27FC236}">
              <a16:creationId xmlns:a16="http://schemas.microsoft.com/office/drawing/2014/main" id="{00000000-0008-0000-0D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91475" y="1781175"/>
          <a:ext cx="383406" cy="383406"/>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1</xdr:col>
      <xdr:colOff>523875</xdr:colOff>
      <xdr:row>13</xdr:row>
      <xdr:rowOff>152400</xdr:rowOff>
    </xdr:from>
    <xdr:ext cx="504825" cy="519113"/>
    <xdr:pic>
      <xdr:nvPicPr>
        <xdr:cNvPr id="5" name="6 Imagen">
          <a:extLst>
            <a:ext uri="{FF2B5EF4-FFF2-40B4-BE49-F238E27FC236}">
              <a16:creationId xmlns:a16="http://schemas.microsoft.com/office/drawing/2014/main" id="{00000000-0008-0000-0D00-000005000000}"/>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285875" y="2257425"/>
          <a:ext cx="504825" cy="5191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2</xdr:col>
      <xdr:colOff>266700</xdr:colOff>
      <xdr:row>16</xdr:row>
      <xdr:rowOff>57150</xdr:rowOff>
    </xdr:from>
    <xdr:ext cx="552450" cy="555625"/>
    <xdr:pic>
      <xdr:nvPicPr>
        <xdr:cNvPr id="6" name="7 Imagen">
          <a:extLst>
            <a:ext uri="{FF2B5EF4-FFF2-40B4-BE49-F238E27FC236}">
              <a16:creationId xmlns:a16="http://schemas.microsoft.com/office/drawing/2014/main" id="{00000000-0008-0000-0D00-000006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790700" y="2647950"/>
          <a:ext cx="552450" cy="55562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1</xdr:col>
      <xdr:colOff>552450</xdr:colOff>
      <xdr:row>17</xdr:row>
      <xdr:rowOff>66675</xdr:rowOff>
    </xdr:from>
    <xdr:ext cx="383406" cy="380231"/>
    <xdr:pic>
      <xdr:nvPicPr>
        <xdr:cNvPr id="8" name="Picture 3">
          <a:extLst>
            <a:ext uri="{FF2B5EF4-FFF2-40B4-BE49-F238E27FC236}">
              <a16:creationId xmlns:a16="http://schemas.microsoft.com/office/drawing/2014/main" id="{00000000-0008-0000-0D00-00000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2819400"/>
          <a:ext cx="383406" cy="380231"/>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2</xdr:col>
      <xdr:colOff>361950</xdr:colOff>
      <xdr:row>14</xdr:row>
      <xdr:rowOff>0</xdr:rowOff>
    </xdr:from>
    <xdr:ext cx="383406" cy="378644"/>
    <xdr:pic>
      <xdr:nvPicPr>
        <xdr:cNvPr id="9" name="Picture 3">
          <a:extLst>
            <a:ext uri="{FF2B5EF4-FFF2-40B4-BE49-F238E27FC236}">
              <a16:creationId xmlns:a16="http://schemas.microsoft.com/office/drawing/2014/main" id="{00000000-0008-0000-0D00-000009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85950" y="2266950"/>
          <a:ext cx="383406" cy="378644"/>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3</xdr:col>
      <xdr:colOff>47625</xdr:colOff>
      <xdr:row>13</xdr:row>
      <xdr:rowOff>114300</xdr:rowOff>
    </xdr:from>
    <xdr:ext cx="514350" cy="503238"/>
    <xdr:pic>
      <xdr:nvPicPr>
        <xdr:cNvPr id="10" name="12 Imagen">
          <a:extLst>
            <a:ext uri="{FF2B5EF4-FFF2-40B4-BE49-F238E27FC236}">
              <a16:creationId xmlns:a16="http://schemas.microsoft.com/office/drawing/2014/main" id="{00000000-0008-0000-0D00-00000A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2333625" y="2219325"/>
          <a:ext cx="514350" cy="5032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542925</xdr:colOff>
      <xdr:row>16</xdr:row>
      <xdr:rowOff>95250</xdr:rowOff>
    </xdr:from>
    <xdr:ext cx="504825" cy="527050"/>
    <xdr:pic>
      <xdr:nvPicPr>
        <xdr:cNvPr id="11" name="13 Imagen">
          <a:extLst>
            <a:ext uri="{FF2B5EF4-FFF2-40B4-BE49-F238E27FC236}">
              <a16:creationId xmlns:a16="http://schemas.microsoft.com/office/drawing/2014/main" id="{00000000-0008-0000-0D00-00000B000000}"/>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2828925" y="2686050"/>
          <a:ext cx="504825" cy="52705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4</xdr:col>
      <xdr:colOff>257175</xdr:colOff>
      <xdr:row>14</xdr:row>
      <xdr:rowOff>0</xdr:rowOff>
    </xdr:from>
    <xdr:ext cx="504825" cy="525463"/>
    <xdr:pic>
      <xdr:nvPicPr>
        <xdr:cNvPr id="12" name="14 Imagen">
          <a:extLst>
            <a:ext uri="{FF2B5EF4-FFF2-40B4-BE49-F238E27FC236}">
              <a16:creationId xmlns:a16="http://schemas.microsoft.com/office/drawing/2014/main" id="{00000000-0008-0000-0D00-00000C000000}"/>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3305175" y="2266950"/>
          <a:ext cx="504825" cy="5254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123825</xdr:colOff>
      <xdr:row>17</xdr:row>
      <xdr:rowOff>19050</xdr:rowOff>
    </xdr:from>
    <xdr:ext cx="383406" cy="380231"/>
    <xdr:pic>
      <xdr:nvPicPr>
        <xdr:cNvPr id="13" name="Picture 3">
          <a:extLst>
            <a:ext uri="{FF2B5EF4-FFF2-40B4-BE49-F238E27FC236}">
              <a16:creationId xmlns:a16="http://schemas.microsoft.com/office/drawing/2014/main" id="{00000000-0008-0000-0D00-00000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409825" y="2771775"/>
          <a:ext cx="383406" cy="380231"/>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3</xdr:col>
      <xdr:colOff>619125</xdr:colOff>
      <xdr:row>14</xdr:row>
      <xdr:rowOff>28575</xdr:rowOff>
    </xdr:from>
    <xdr:ext cx="383406" cy="378644"/>
    <xdr:pic>
      <xdr:nvPicPr>
        <xdr:cNvPr id="14" name="Picture 3">
          <a:extLst>
            <a:ext uri="{FF2B5EF4-FFF2-40B4-BE49-F238E27FC236}">
              <a16:creationId xmlns:a16="http://schemas.microsoft.com/office/drawing/2014/main" id="{00000000-0008-0000-0D00-00000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05125" y="2295525"/>
          <a:ext cx="383406" cy="378644"/>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4</xdr:col>
      <xdr:colOff>752475</xdr:colOff>
      <xdr:row>16</xdr:row>
      <xdr:rowOff>123825</xdr:rowOff>
    </xdr:from>
    <xdr:ext cx="552450" cy="508000"/>
    <xdr:pic>
      <xdr:nvPicPr>
        <xdr:cNvPr id="15" name="17 Imagen">
          <a:extLst>
            <a:ext uri="{FF2B5EF4-FFF2-40B4-BE49-F238E27FC236}">
              <a16:creationId xmlns:a16="http://schemas.microsoft.com/office/drawing/2014/main" id="{00000000-0008-0000-0D00-00000F000000}"/>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3800475" y="2714625"/>
          <a:ext cx="552450" cy="50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85725</xdr:colOff>
      <xdr:row>14</xdr:row>
      <xdr:rowOff>19050</xdr:rowOff>
    </xdr:from>
    <xdr:ext cx="383406" cy="378644"/>
    <xdr:pic>
      <xdr:nvPicPr>
        <xdr:cNvPr id="17" name="Picture 3">
          <a:extLst>
            <a:ext uri="{FF2B5EF4-FFF2-40B4-BE49-F238E27FC236}">
              <a16:creationId xmlns:a16="http://schemas.microsoft.com/office/drawing/2014/main" id="{00000000-0008-0000-0D00-000011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895725" y="2286000"/>
          <a:ext cx="383406" cy="378644"/>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4</xdr:col>
      <xdr:colOff>323850</xdr:colOff>
      <xdr:row>17</xdr:row>
      <xdr:rowOff>19050</xdr:rowOff>
    </xdr:from>
    <xdr:ext cx="383406" cy="380231"/>
    <xdr:pic>
      <xdr:nvPicPr>
        <xdr:cNvPr id="18" name="Picture 3">
          <a:extLst>
            <a:ext uri="{FF2B5EF4-FFF2-40B4-BE49-F238E27FC236}">
              <a16:creationId xmlns:a16="http://schemas.microsoft.com/office/drawing/2014/main" id="{00000000-0008-0000-0D00-00001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71850" y="2771775"/>
          <a:ext cx="383406" cy="380231"/>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6</xdr:col>
      <xdr:colOff>723900</xdr:colOff>
      <xdr:row>14</xdr:row>
      <xdr:rowOff>0</xdr:rowOff>
    </xdr:from>
    <xdr:ext cx="523875" cy="534988"/>
    <xdr:pic>
      <xdr:nvPicPr>
        <xdr:cNvPr id="20" name="22 Imagen">
          <a:extLst>
            <a:ext uri="{FF2B5EF4-FFF2-40B4-BE49-F238E27FC236}">
              <a16:creationId xmlns:a16="http://schemas.microsoft.com/office/drawing/2014/main" id="{00000000-0008-0000-0D00-000014000000}"/>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5295900" y="2266950"/>
          <a:ext cx="523875" cy="53498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6</xdr:col>
      <xdr:colOff>304800</xdr:colOff>
      <xdr:row>14</xdr:row>
      <xdr:rowOff>57150</xdr:rowOff>
    </xdr:from>
    <xdr:ext cx="383406" cy="378644"/>
    <xdr:pic>
      <xdr:nvPicPr>
        <xdr:cNvPr id="21" name="Picture 3">
          <a:extLst>
            <a:ext uri="{FF2B5EF4-FFF2-40B4-BE49-F238E27FC236}">
              <a16:creationId xmlns:a16="http://schemas.microsoft.com/office/drawing/2014/main" id="{00000000-0008-0000-0D00-00001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876800" y="2324100"/>
          <a:ext cx="383406" cy="378644"/>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7</xdr:col>
      <xdr:colOff>457200</xdr:colOff>
      <xdr:row>17</xdr:row>
      <xdr:rowOff>0</xdr:rowOff>
    </xdr:from>
    <xdr:ext cx="495300" cy="482600"/>
    <xdr:pic>
      <xdr:nvPicPr>
        <xdr:cNvPr id="23" name="25 Imagen">
          <a:extLst>
            <a:ext uri="{FF2B5EF4-FFF2-40B4-BE49-F238E27FC236}">
              <a16:creationId xmlns:a16="http://schemas.microsoft.com/office/drawing/2014/main" id="{00000000-0008-0000-0D00-000017000000}"/>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5791200" y="2752725"/>
          <a:ext cx="495300" cy="4826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0</xdr:colOff>
      <xdr:row>17</xdr:row>
      <xdr:rowOff>57150</xdr:rowOff>
    </xdr:from>
    <xdr:ext cx="383406" cy="380231"/>
    <xdr:pic>
      <xdr:nvPicPr>
        <xdr:cNvPr id="24" name="Picture 3">
          <a:extLst>
            <a:ext uri="{FF2B5EF4-FFF2-40B4-BE49-F238E27FC236}">
              <a16:creationId xmlns:a16="http://schemas.microsoft.com/office/drawing/2014/main" id="{00000000-0008-0000-0D00-000018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334000" y="2809875"/>
          <a:ext cx="383406" cy="380231"/>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8</xdr:col>
      <xdr:colOff>142875</xdr:colOff>
      <xdr:row>14</xdr:row>
      <xdr:rowOff>47625</xdr:rowOff>
    </xdr:from>
    <xdr:ext cx="523875" cy="487363"/>
    <xdr:pic>
      <xdr:nvPicPr>
        <xdr:cNvPr id="25" name="27 Imagen">
          <a:extLst>
            <a:ext uri="{FF2B5EF4-FFF2-40B4-BE49-F238E27FC236}">
              <a16:creationId xmlns:a16="http://schemas.microsoft.com/office/drawing/2014/main" id="{00000000-0008-0000-0D00-000019000000}"/>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6238875" y="2314575"/>
          <a:ext cx="523875" cy="48736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7</xdr:col>
      <xdr:colOff>523875</xdr:colOff>
      <xdr:row>14</xdr:row>
      <xdr:rowOff>66675</xdr:rowOff>
    </xdr:from>
    <xdr:ext cx="383406" cy="378644"/>
    <xdr:pic>
      <xdr:nvPicPr>
        <xdr:cNvPr id="26" name="Picture 3">
          <a:extLst>
            <a:ext uri="{FF2B5EF4-FFF2-40B4-BE49-F238E27FC236}">
              <a16:creationId xmlns:a16="http://schemas.microsoft.com/office/drawing/2014/main" id="{00000000-0008-0000-0D00-00001A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857875" y="2333625"/>
          <a:ext cx="383406" cy="378644"/>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8</xdr:col>
      <xdr:colOff>638175</xdr:colOff>
      <xdr:row>16</xdr:row>
      <xdr:rowOff>142875</xdr:rowOff>
    </xdr:from>
    <xdr:ext cx="495300" cy="508000"/>
    <xdr:pic>
      <xdr:nvPicPr>
        <xdr:cNvPr id="27" name="29 Imagen">
          <a:extLst>
            <a:ext uri="{FF2B5EF4-FFF2-40B4-BE49-F238E27FC236}">
              <a16:creationId xmlns:a16="http://schemas.microsoft.com/office/drawing/2014/main" id="{00000000-0008-0000-0D00-00001B000000}"/>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6734175" y="2733675"/>
          <a:ext cx="495300" cy="5080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9</xdr:col>
      <xdr:colOff>342900</xdr:colOff>
      <xdr:row>14</xdr:row>
      <xdr:rowOff>9525</xdr:rowOff>
    </xdr:from>
    <xdr:ext cx="552450" cy="544513"/>
    <xdr:pic>
      <xdr:nvPicPr>
        <xdr:cNvPr id="28" name="30 Imagen">
          <a:extLst>
            <a:ext uri="{FF2B5EF4-FFF2-40B4-BE49-F238E27FC236}">
              <a16:creationId xmlns:a16="http://schemas.microsoft.com/office/drawing/2014/main" id="{00000000-0008-0000-0D00-00001C000000}"/>
            </a:ext>
          </a:extLst>
        </xdr:cNvPr>
        <xdr:cNvPicPr>
          <a:picLocks noChangeAspect="1" noChangeArrowheads="1"/>
        </xdr:cNvPicPr>
      </xdr:nvPicPr>
      <xdr:blipFill>
        <a:blip xmlns:r="http://schemas.openxmlformats.org/officeDocument/2006/relationships" r:embed="rId12">
          <a:extLst>
            <a:ext uri="{28A0092B-C50C-407E-A947-70E740481C1C}">
              <a14:useLocalDpi xmlns:a14="http://schemas.microsoft.com/office/drawing/2010/main" val="0"/>
            </a:ext>
          </a:extLst>
        </a:blip>
        <a:srcRect/>
        <a:stretch>
          <a:fillRect/>
        </a:stretch>
      </xdr:blipFill>
      <xdr:spPr bwMode="auto">
        <a:xfrm>
          <a:off x="7200900" y="2276475"/>
          <a:ext cx="552450" cy="5445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8</xdr:col>
      <xdr:colOff>685800</xdr:colOff>
      <xdr:row>14</xdr:row>
      <xdr:rowOff>66675</xdr:rowOff>
    </xdr:from>
    <xdr:ext cx="383406" cy="378644"/>
    <xdr:pic>
      <xdr:nvPicPr>
        <xdr:cNvPr id="29" name="Picture 3">
          <a:extLst>
            <a:ext uri="{FF2B5EF4-FFF2-40B4-BE49-F238E27FC236}">
              <a16:creationId xmlns:a16="http://schemas.microsoft.com/office/drawing/2014/main" id="{00000000-0008-0000-0D00-00001D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781800" y="2333625"/>
          <a:ext cx="383406" cy="378644"/>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8</xdr:col>
      <xdr:colOff>228600</xdr:colOff>
      <xdr:row>17</xdr:row>
      <xdr:rowOff>57150</xdr:rowOff>
    </xdr:from>
    <xdr:ext cx="383406" cy="380231"/>
    <xdr:pic>
      <xdr:nvPicPr>
        <xdr:cNvPr id="30" name="Picture 3">
          <a:extLst>
            <a:ext uri="{FF2B5EF4-FFF2-40B4-BE49-F238E27FC236}">
              <a16:creationId xmlns:a16="http://schemas.microsoft.com/office/drawing/2014/main" id="{00000000-0008-0000-0D00-00001E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324600" y="2809875"/>
          <a:ext cx="383406" cy="380231"/>
        </a:xfrm>
        <a:prstGeom prst="roundRect">
          <a:avLst>
            <a:gd name="adj" fmla="val 8594"/>
          </a:avLst>
        </a:prstGeom>
        <a:solidFill>
          <a:schemeClr val="bg2">
            <a:lumMod val="75000"/>
          </a:schemeClr>
        </a:solidFill>
        <a:ln>
          <a:noFill/>
        </a:ln>
        <a:effectLst>
          <a:reflection blurRad="12700" stA="38000" endPos="28000" dist="5000" dir="5400000" sy="-100000" algn="bl" rotWithShape="0"/>
        </a:effectLst>
      </xdr:spPr>
    </xdr:pic>
    <xdr:clientData/>
  </xdr:oneCellAnchor>
  <xdr:oneCellAnchor>
    <xdr:from>
      <xdr:col>9</xdr:col>
      <xdr:colOff>457200</xdr:colOff>
      <xdr:row>17</xdr:row>
      <xdr:rowOff>66675</xdr:rowOff>
    </xdr:from>
    <xdr:ext cx="383406" cy="380231"/>
    <xdr:pic>
      <xdr:nvPicPr>
        <xdr:cNvPr id="31" name="Picture 3">
          <a:extLst>
            <a:ext uri="{FF2B5EF4-FFF2-40B4-BE49-F238E27FC236}">
              <a16:creationId xmlns:a16="http://schemas.microsoft.com/office/drawing/2014/main" id="{00000000-0008-0000-0D00-00001F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15200" y="2819400"/>
          <a:ext cx="383406" cy="380231"/>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10</xdr:col>
      <xdr:colOff>361950</xdr:colOff>
      <xdr:row>5</xdr:row>
      <xdr:rowOff>0</xdr:rowOff>
    </xdr:from>
    <xdr:ext cx="383406" cy="383406"/>
    <xdr:pic>
      <xdr:nvPicPr>
        <xdr:cNvPr id="34" name="Picture 3">
          <a:extLst>
            <a:ext uri="{FF2B5EF4-FFF2-40B4-BE49-F238E27FC236}">
              <a16:creationId xmlns:a16="http://schemas.microsoft.com/office/drawing/2014/main" id="{00000000-0008-0000-0D00-00002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809625"/>
          <a:ext cx="383406" cy="383406"/>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oneCellAnchor>
    <xdr:from>
      <xdr:col>10</xdr:col>
      <xdr:colOff>361950</xdr:colOff>
      <xdr:row>7</xdr:row>
      <xdr:rowOff>19050</xdr:rowOff>
    </xdr:from>
    <xdr:ext cx="383406" cy="383406"/>
    <xdr:pic>
      <xdr:nvPicPr>
        <xdr:cNvPr id="35" name="Picture 3">
          <a:extLst>
            <a:ext uri="{FF2B5EF4-FFF2-40B4-BE49-F238E27FC236}">
              <a16:creationId xmlns:a16="http://schemas.microsoft.com/office/drawing/2014/main" id="{00000000-0008-0000-0D00-00002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981950" y="1152525"/>
          <a:ext cx="383406" cy="383406"/>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twoCellAnchor>
    <xdr:from>
      <xdr:col>2</xdr:col>
      <xdr:colOff>294409</xdr:colOff>
      <xdr:row>1</xdr:row>
      <xdr:rowOff>145040</xdr:rowOff>
    </xdr:from>
    <xdr:to>
      <xdr:col>9</xdr:col>
      <xdr:colOff>545523</xdr:colOff>
      <xdr:row>2</xdr:row>
      <xdr:rowOff>192665</xdr:rowOff>
    </xdr:to>
    <xdr:sp macro="" textlink="">
      <xdr:nvSpPr>
        <xdr:cNvPr id="39" name="38 Rectángulo redondeado">
          <a:extLst>
            <a:ext uri="{FF2B5EF4-FFF2-40B4-BE49-F238E27FC236}">
              <a16:creationId xmlns:a16="http://schemas.microsoft.com/office/drawing/2014/main" id="{00000000-0008-0000-0D00-000027000000}"/>
            </a:ext>
          </a:extLst>
        </xdr:cNvPr>
        <xdr:cNvSpPr/>
      </xdr:nvSpPr>
      <xdr:spPr>
        <a:xfrm>
          <a:off x="1454727" y="318222"/>
          <a:ext cx="5585114" cy="489238"/>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400" baseline="0">
              <a:solidFill>
                <a:sysClr val="windowText" lastClr="000000"/>
              </a:solidFill>
            </a:rPr>
            <a:t>SEGURO AP COLONIA VACACIONES TEMPORADA 2023</a:t>
          </a:r>
          <a:endParaRPr lang="es-AR" sz="1100">
            <a:solidFill>
              <a:sysClr val="windowText" lastClr="000000"/>
            </a:solidFill>
          </a:endParaRPr>
        </a:p>
      </xdr:txBody>
    </xdr:sp>
    <xdr:clientData/>
  </xdr:twoCellAnchor>
  <xdr:twoCellAnchor>
    <xdr:from>
      <xdr:col>4</xdr:col>
      <xdr:colOff>103188</xdr:colOff>
      <xdr:row>5</xdr:row>
      <xdr:rowOff>39687</xdr:rowOff>
    </xdr:from>
    <xdr:to>
      <xdr:col>7</xdr:col>
      <xdr:colOff>697188</xdr:colOff>
      <xdr:row>5</xdr:row>
      <xdr:rowOff>349250</xdr:rowOff>
    </xdr:to>
    <xdr:sp macro="" textlink="">
      <xdr:nvSpPr>
        <xdr:cNvPr id="36" name="35 Rectángulo redondeado">
          <a:hlinkClick xmlns:r="http://schemas.openxmlformats.org/officeDocument/2006/relationships" r:id="rId13"/>
          <a:extLst>
            <a:ext uri="{FF2B5EF4-FFF2-40B4-BE49-F238E27FC236}">
              <a16:creationId xmlns:a16="http://schemas.microsoft.com/office/drawing/2014/main" id="{00000000-0008-0000-0D00-000024000000}"/>
            </a:ext>
          </a:extLst>
        </xdr:cNvPr>
        <xdr:cNvSpPr/>
      </xdr:nvSpPr>
      <xdr:spPr>
        <a:xfrm>
          <a:off x="2786063" y="1619250"/>
          <a:ext cx="2880000" cy="309563"/>
        </a:xfrm>
        <a:prstGeom prst="roundRect">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s-AR" sz="1100">
              <a:solidFill>
                <a:sysClr val="windowText" lastClr="000000"/>
              </a:solidFill>
            </a:rPr>
            <a:t>Alcances de Coberturas y Costos</a:t>
          </a:r>
        </a:p>
      </xdr:txBody>
    </xdr:sp>
    <xdr:clientData/>
  </xdr:twoCellAnchor>
  <xdr:twoCellAnchor>
    <xdr:from>
      <xdr:col>4</xdr:col>
      <xdr:colOff>111125</xdr:colOff>
      <xdr:row>7</xdr:row>
      <xdr:rowOff>31750</xdr:rowOff>
    </xdr:from>
    <xdr:to>
      <xdr:col>7</xdr:col>
      <xdr:colOff>705125</xdr:colOff>
      <xdr:row>7</xdr:row>
      <xdr:rowOff>341313</xdr:rowOff>
    </xdr:to>
    <xdr:sp macro="" textlink="">
      <xdr:nvSpPr>
        <xdr:cNvPr id="38" name="37 Rectángulo redondeado">
          <a:hlinkClick xmlns:r="http://schemas.openxmlformats.org/officeDocument/2006/relationships" r:id="rId14"/>
          <a:extLst>
            <a:ext uri="{FF2B5EF4-FFF2-40B4-BE49-F238E27FC236}">
              <a16:creationId xmlns:a16="http://schemas.microsoft.com/office/drawing/2014/main" id="{00000000-0008-0000-0D00-000026000000}"/>
            </a:ext>
          </a:extLst>
        </xdr:cNvPr>
        <xdr:cNvSpPr/>
      </xdr:nvSpPr>
      <xdr:spPr>
        <a:xfrm>
          <a:off x="2794000" y="2198688"/>
          <a:ext cx="2880000" cy="309563"/>
        </a:xfrm>
        <a:prstGeom prst="roundRect">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s-AR" sz="1100">
              <a:solidFill>
                <a:sysClr val="windowText" lastClr="000000"/>
              </a:solidFill>
            </a:rPr>
            <a:t>Carga  de Listados y Cotizacion</a:t>
          </a:r>
        </a:p>
      </xdr:txBody>
    </xdr:sp>
    <xdr:clientData/>
  </xdr:twoCellAnchor>
  <xdr:twoCellAnchor>
    <xdr:from>
      <xdr:col>4</xdr:col>
      <xdr:colOff>119062</xdr:colOff>
      <xdr:row>9</xdr:row>
      <xdr:rowOff>63500</xdr:rowOff>
    </xdr:from>
    <xdr:to>
      <xdr:col>7</xdr:col>
      <xdr:colOff>713062</xdr:colOff>
      <xdr:row>9</xdr:row>
      <xdr:rowOff>373063</xdr:rowOff>
    </xdr:to>
    <xdr:sp macro="" textlink="">
      <xdr:nvSpPr>
        <xdr:cNvPr id="40" name="39 Rectángulo redondeado">
          <a:hlinkClick xmlns:r="http://schemas.openxmlformats.org/officeDocument/2006/relationships" r:id="rId15"/>
          <a:extLst>
            <a:ext uri="{FF2B5EF4-FFF2-40B4-BE49-F238E27FC236}">
              <a16:creationId xmlns:a16="http://schemas.microsoft.com/office/drawing/2014/main" id="{00000000-0008-0000-0D00-000028000000}"/>
            </a:ext>
          </a:extLst>
        </xdr:cNvPr>
        <xdr:cNvSpPr/>
      </xdr:nvSpPr>
      <xdr:spPr>
        <a:xfrm>
          <a:off x="2801937" y="2817813"/>
          <a:ext cx="2880000" cy="309563"/>
        </a:xfrm>
        <a:prstGeom prst="roundRect">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s-AR" sz="1100">
              <a:solidFill>
                <a:sysClr val="windowText" lastClr="000000"/>
              </a:solidFill>
            </a:rPr>
            <a:t>Instructivo de Uso e Impresion para deposito</a:t>
          </a:r>
        </a:p>
      </xdr:txBody>
    </xdr:sp>
    <xdr:clientData/>
  </xdr:twoCellAnchor>
  <xdr:twoCellAnchor>
    <xdr:from>
      <xdr:col>4</xdr:col>
      <xdr:colOff>134938</xdr:colOff>
      <xdr:row>11</xdr:row>
      <xdr:rowOff>23813</xdr:rowOff>
    </xdr:from>
    <xdr:to>
      <xdr:col>7</xdr:col>
      <xdr:colOff>728938</xdr:colOff>
      <xdr:row>11</xdr:row>
      <xdr:rowOff>333376</xdr:rowOff>
    </xdr:to>
    <xdr:sp macro="" textlink="">
      <xdr:nvSpPr>
        <xdr:cNvPr id="41" name="40 Rectángulo redondeado">
          <a:hlinkClick xmlns:r="http://schemas.openxmlformats.org/officeDocument/2006/relationships" r:id="rId16"/>
          <a:extLst>
            <a:ext uri="{FF2B5EF4-FFF2-40B4-BE49-F238E27FC236}">
              <a16:creationId xmlns:a16="http://schemas.microsoft.com/office/drawing/2014/main" id="{00000000-0008-0000-0D00-000029000000}"/>
            </a:ext>
          </a:extLst>
        </xdr:cNvPr>
        <xdr:cNvSpPr/>
      </xdr:nvSpPr>
      <xdr:spPr>
        <a:xfrm>
          <a:off x="2817813" y="3389313"/>
          <a:ext cx="2880000" cy="309563"/>
        </a:xfrm>
        <a:prstGeom prst="roundRect">
          <a:avLst/>
        </a:prstGeom>
        <a:solidFill>
          <a:schemeClr val="accent6">
            <a:lumMod val="60000"/>
            <a:lumOff val="40000"/>
          </a:schemeClr>
        </a:solidFill>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ctr"/>
        <a:lstStyle/>
        <a:p>
          <a:pPr algn="ctr"/>
          <a:r>
            <a:rPr lang="es-AR" sz="1100">
              <a:solidFill>
                <a:sysClr val="windowText" lastClr="000000"/>
              </a:solidFill>
            </a:rPr>
            <a:t>Forma de Tramitar</a:t>
          </a:r>
          <a:r>
            <a:rPr lang="es-AR" sz="1100" baseline="0">
              <a:solidFill>
                <a:sysClr val="windowText" lastClr="000000"/>
              </a:solidFill>
            </a:rPr>
            <a:t> un Siniestro</a:t>
          </a:r>
        </a:p>
      </xdr:txBody>
    </xdr:sp>
    <xdr:clientData/>
  </xdr:twoCellAnchor>
  <xdr:oneCellAnchor>
    <xdr:from>
      <xdr:col>6</xdr:col>
      <xdr:colOff>214746</xdr:colOff>
      <xdr:row>16</xdr:row>
      <xdr:rowOff>136814</xdr:rowOff>
    </xdr:from>
    <xdr:ext cx="514350" cy="503238"/>
    <xdr:pic>
      <xdr:nvPicPr>
        <xdr:cNvPr id="37" name="12 Imagen">
          <a:extLst>
            <a:ext uri="{FF2B5EF4-FFF2-40B4-BE49-F238E27FC236}">
              <a16:creationId xmlns:a16="http://schemas.microsoft.com/office/drawing/2014/main" id="{00000000-0008-0000-0D00-000025000000}"/>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4423064" y="3920837"/>
          <a:ext cx="514350" cy="503238"/>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4</xdr:col>
      <xdr:colOff>507096</xdr:colOff>
      <xdr:row>1</xdr:row>
      <xdr:rowOff>0</xdr:rowOff>
    </xdr:from>
    <xdr:ext cx="2178954" cy="947686"/>
    <xdr:pic>
      <xdr:nvPicPr>
        <xdr:cNvPr id="2" name="1 Imagen">
          <a:extLst>
            <a:ext uri="{FF2B5EF4-FFF2-40B4-BE49-F238E27FC236}">
              <a16:creationId xmlns:a16="http://schemas.microsoft.com/office/drawing/2014/main" id="{00000000-0008-0000-0E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555096" y="161925"/>
          <a:ext cx="2178954" cy="9476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9523</xdr:colOff>
      <xdr:row>15</xdr:row>
      <xdr:rowOff>1</xdr:rowOff>
    </xdr:from>
    <xdr:to>
      <xdr:col>10</xdr:col>
      <xdr:colOff>781049</xdr:colOff>
      <xdr:row>16</xdr:row>
      <xdr:rowOff>28575</xdr:rowOff>
    </xdr:to>
    <xdr:sp macro="" textlink="">
      <xdr:nvSpPr>
        <xdr:cNvPr id="3" name="2 Bisel">
          <a:extLst>
            <a:ext uri="{FF2B5EF4-FFF2-40B4-BE49-F238E27FC236}">
              <a16:creationId xmlns:a16="http://schemas.microsoft.com/office/drawing/2014/main" id="{00000000-0008-0000-0E00-000003000000}"/>
            </a:ext>
          </a:extLst>
        </xdr:cNvPr>
        <xdr:cNvSpPr/>
      </xdr:nvSpPr>
      <xdr:spPr>
        <a:xfrm>
          <a:off x="9523" y="2428876"/>
          <a:ext cx="9134476" cy="190499"/>
        </a:xfrm>
        <a:prstGeom prst="bevel">
          <a:avLst/>
        </a:prstGeom>
        <a:solidFill>
          <a:schemeClr val="accent1">
            <a:lumMod val="75000"/>
          </a:schemeClr>
        </a:solidFill>
        <a:ln>
          <a:noFill/>
        </a:ln>
        <a:scene3d>
          <a:camera prst="orthographicFront"/>
          <a:lightRig rig="threePt" dir="t"/>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AR" sz="1600" b="1"/>
            <a:t>1.Descripcion de la Cobertura</a:t>
          </a:r>
        </a:p>
      </xdr:txBody>
    </xdr:sp>
    <xdr:clientData/>
  </xdr:twoCellAnchor>
  <xdr:oneCellAnchor>
    <xdr:from>
      <xdr:col>10</xdr:col>
      <xdr:colOff>495299</xdr:colOff>
      <xdr:row>15</xdr:row>
      <xdr:rowOff>76201</xdr:rowOff>
    </xdr:from>
    <xdr:ext cx="257175" cy="257175"/>
    <xdr:pic>
      <xdr:nvPicPr>
        <xdr:cNvPr id="4" name="Picture 3">
          <a:extLst>
            <a:ext uri="{FF2B5EF4-FFF2-40B4-BE49-F238E27FC236}">
              <a16:creationId xmlns:a16="http://schemas.microsoft.com/office/drawing/2014/main" id="{00000000-0008-0000-0E00-000004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77299" y="2505076"/>
          <a:ext cx="257175" cy="257175"/>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twoCellAnchor>
    <xdr:from>
      <xdr:col>0</xdr:col>
      <xdr:colOff>0</xdr:colOff>
      <xdr:row>19</xdr:row>
      <xdr:rowOff>133350</xdr:rowOff>
    </xdr:from>
    <xdr:to>
      <xdr:col>10</xdr:col>
      <xdr:colOff>781049</xdr:colOff>
      <xdr:row>21</xdr:row>
      <xdr:rowOff>171450</xdr:rowOff>
    </xdr:to>
    <xdr:sp macro="" textlink="">
      <xdr:nvSpPr>
        <xdr:cNvPr id="7" name="6 Bisel">
          <a:extLst>
            <a:ext uri="{FF2B5EF4-FFF2-40B4-BE49-F238E27FC236}">
              <a16:creationId xmlns:a16="http://schemas.microsoft.com/office/drawing/2014/main" id="{00000000-0008-0000-0E00-000007000000}"/>
            </a:ext>
          </a:extLst>
        </xdr:cNvPr>
        <xdr:cNvSpPr/>
      </xdr:nvSpPr>
      <xdr:spPr>
        <a:xfrm>
          <a:off x="0" y="4343400"/>
          <a:ext cx="9143999" cy="352425"/>
        </a:xfrm>
        <a:prstGeom prst="bevel">
          <a:avLst/>
        </a:prstGeom>
        <a:solidFill>
          <a:schemeClr val="accent1">
            <a:lumMod val="75000"/>
          </a:schemeClr>
        </a:solidFill>
        <a:ln>
          <a:noFill/>
        </a:ln>
        <a:scene3d>
          <a:camera prst="orthographicFront"/>
          <a:lightRig rig="threePt" dir="t"/>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AR" sz="1600" b="1"/>
            <a:t>3.Sumas Aseguradas y Premio Anual por Persona</a:t>
          </a:r>
        </a:p>
      </xdr:txBody>
    </xdr:sp>
    <xdr:clientData/>
  </xdr:twoCellAnchor>
  <xdr:oneCellAnchor>
    <xdr:from>
      <xdr:col>10</xdr:col>
      <xdr:colOff>447675</xdr:colOff>
      <xdr:row>20</xdr:row>
      <xdr:rowOff>38100</xdr:rowOff>
    </xdr:from>
    <xdr:ext cx="257175" cy="257175"/>
    <xdr:pic>
      <xdr:nvPicPr>
        <xdr:cNvPr id="8" name="Picture 3">
          <a:extLst>
            <a:ext uri="{FF2B5EF4-FFF2-40B4-BE49-F238E27FC236}">
              <a16:creationId xmlns:a16="http://schemas.microsoft.com/office/drawing/2014/main" id="{00000000-0008-0000-0E00-000008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29675" y="4410075"/>
          <a:ext cx="257175" cy="257175"/>
        </a:xfrm>
        <a:prstGeom prst="roundRect">
          <a:avLst>
            <a:gd name="adj" fmla="val 8594"/>
          </a:avLst>
        </a:prstGeom>
        <a:solidFill>
          <a:schemeClr val="accent3">
            <a:lumMod val="40000"/>
            <a:lumOff val="60000"/>
          </a:schemeClr>
        </a:solidFill>
        <a:ln>
          <a:noFill/>
        </a:ln>
        <a:effectLst>
          <a:reflection blurRad="12700" stA="38000" endPos="28000" dist="5000" dir="5400000" sy="-100000" algn="bl" rotWithShape="0"/>
        </a:effectLst>
      </xdr:spPr>
    </xdr:pic>
    <xdr:clientData/>
  </xdr:oneCellAnchor>
  <xdr:twoCellAnchor>
    <xdr:from>
      <xdr:col>0</xdr:col>
      <xdr:colOff>304800</xdr:colOff>
      <xdr:row>24</xdr:row>
      <xdr:rowOff>9525</xdr:rowOff>
    </xdr:from>
    <xdr:to>
      <xdr:col>0</xdr:col>
      <xdr:colOff>466725</xdr:colOff>
      <xdr:row>24</xdr:row>
      <xdr:rowOff>104775</xdr:rowOff>
    </xdr:to>
    <xdr:sp macro="" textlink="">
      <xdr:nvSpPr>
        <xdr:cNvPr id="9" name="8 Decisión">
          <a:extLst>
            <a:ext uri="{FF2B5EF4-FFF2-40B4-BE49-F238E27FC236}">
              <a16:creationId xmlns:a16="http://schemas.microsoft.com/office/drawing/2014/main" id="{00000000-0008-0000-0E00-000009000000}"/>
            </a:ext>
          </a:extLst>
        </xdr:cNvPr>
        <xdr:cNvSpPr/>
      </xdr:nvSpPr>
      <xdr:spPr>
        <a:xfrm>
          <a:off x="304800" y="5029200"/>
          <a:ext cx="161925" cy="95250"/>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0</xdr:col>
      <xdr:colOff>295275</xdr:colOff>
      <xdr:row>26</xdr:row>
      <xdr:rowOff>47625</xdr:rowOff>
    </xdr:from>
    <xdr:to>
      <xdr:col>0</xdr:col>
      <xdr:colOff>457200</xdr:colOff>
      <xdr:row>26</xdr:row>
      <xdr:rowOff>142875</xdr:rowOff>
    </xdr:to>
    <xdr:sp macro="" textlink="">
      <xdr:nvSpPr>
        <xdr:cNvPr id="10" name="9 Decisión">
          <a:extLst>
            <a:ext uri="{FF2B5EF4-FFF2-40B4-BE49-F238E27FC236}">
              <a16:creationId xmlns:a16="http://schemas.microsoft.com/office/drawing/2014/main" id="{00000000-0008-0000-0E00-00000A000000}"/>
            </a:ext>
          </a:extLst>
        </xdr:cNvPr>
        <xdr:cNvSpPr/>
      </xdr:nvSpPr>
      <xdr:spPr>
        <a:xfrm>
          <a:off x="295275" y="5391150"/>
          <a:ext cx="161925" cy="95250"/>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0</xdr:col>
      <xdr:colOff>295275</xdr:colOff>
      <xdr:row>28</xdr:row>
      <xdr:rowOff>0</xdr:rowOff>
    </xdr:from>
    <xdr:to>
      <xdr:col>0</xdr:col>
      <xdr:colOff>457200</xdr:colOff>
      <xdr:row>28</xdr:row>
      <xdr:rowOff>95250</xdr:rowOff>
    </xdr:to>
    <xdr:sp macro="" textlink="">
      <xdr:nvSpPr>
        <xdr:cNvPr id="11" name="10 Decisión">
          <a:extLst>
            <a:ext uri="{FF2B5EF4-FFF2-40B4-BE49-F238E27FC236}">
              <a16:creationId xmlns:a16="http://schemas.microsoft.com/office/drawing/2014/main" id="{00000000-0008-0000-0E00-00000B000000}"/>
            </a:ext>
          </a:extLst>
        </xdr:cNvPr>
        <xdr:cNvSpPr/>
      </xdr:nvSpPr>
      <xdr:spPr>
        <a:xfrm>
          <a:off x="295275" y="5667375"/>
          <a:ext cx="161925" cy="95250"/>
        </a:xfrm>
        <a:prstGeom prst="flowChartDecision">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0</xdr:col>
      <xdr:colOff>238123</xdr:colOff>
      <xdr:row>0</xdr:row>
      <xdr:rowOff>104775</xdr:rowOff>
    </xdr:from>
    <xdr:to>
      <xdr:col>4</xdr:col>
      <xdr:colOff>371474</xdr:colOff>
      <xdr:row>0</xdr:row>
      <xdr:rowOff>523875</xdr:rowOff>
    </xdr:to>
    <xdr:sp macro="" textlink="">
      <xdr:nvSpPr>
        <xdr:cNvPr id="23" name="22 Rectángulo redondeado">
          <a:hlinkClick xmlns:r="http://schemas.openxmlformats.org/officeDocument/2006/relationships" r:id="rId3"/>
          <a:extLst>
            <a:ext uri="{FF2B5EF4-FFF2-40B4-BE49-F238E27FC236}">
              <a16:creationId xmlns:a16="http://schemas.microsoft.com/office/drawing/2014/main" id="{00000000-0008-0000-0E00-000017000000}"/>
            </a:ext>
          </a:extLst>
        </xdr:cNvPr>
        <xdr:cNvSpPr/>
      </xdr:nvSpPr>
      <xdr:spPr>
        <a:xfrm>
          <a:off x="238123" y="104775"/>
          <a:ext cx="3181351" cy="4191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AR" sz="1100"/>
            <a:t>Vuelve a Menu Seguro de AP Colonia de Vacaciones</a:t>
          </a:r>
        </a:p>
      </xdr:txBody>
    </xdr:sp>
    <xdr:clientData/>
  </xdr:twoCellAnchor>
  <xdr:twoCellAnchor>
    <xdr:from>
      <xdr:col>8</xdr:col>
      <xdr:colOff>180975</xdr:colOff>
      <xdr:row>0</xdr:row>
      <xdr:rowOff>123825</xdr:rowOff>
    </xdr:from>
    <xdr:to>
      <xdr:col>10</xdr:col>
      <xdr:colOff>0</xdr:colOff>
      <xdr:row>0</xdr:row>
      <xdr:rowOff>447825</xdr:rowOff>
    </xdr:to>
    <xdr:sp macro="" textlink="">
      <xdr:nvSpPr>
        <xdr:cNvPr id="24" name="23 Rectángulo redondeado">
          <a:hlinkClick xmlns:r="http://schemas.openxmlformats.org/officeDocument/2006/relationships" r:id="rId4"/>
          <a:extLst>
            <a:ext uri="{FF2B5EF4-FFF2-40B4-BE49-F238E27FC236}">
              <a16:creationId xmlns:a16="http://schemas.microsoft.com/office/drawing/2014/main" id="{00000000-0008-0000-0E00-000018000000}"/>
            </a:ext>
          </a:extLst>
        </xdr:cNvPr>
        <xdr:cNvSpPr/>
      </xdr:nvSpPr>
      <xdr:spPr>
        <a:xfrm>
          <a:off x="6448425" y="123825"/>
          <a:ext cx="2520000" cy="3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100"/>
            <a:t>ir a Instructivo de Uso</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10</xdr:col>
      <xdr:colOff>123824</xdr:colOff>
      <xdr:row>31</xdr:row>
      <xdr:rowOff>38100</xdr:rowOff>
    </xdr:from>
    <xdr:ext cx="600909" cy="450102"/>
    <xdr:pic>
      <xdr:nvPicPr>
        <xdr:cNvPr id="3" name="5 Imagen" descr="Resultado de imagen para simbolo de medio ambiente">
          <a:extLst>
            <a:ext uri="{FF2B5EF4-FFF2-40B4-BE49-F238E27FC236}">
              <a16:creationId xmlns:a16="http://schemas.microsoft.com/office/drawing/2014/main" id="{00000000-0008-0000-0F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43824" y="5057775"/>
          <a:ext cx="600909" cy="450102"/>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647700</xdr:colOff>
      <xdr:row>0</xdr:row>
      <xdr:rowOff>66675</xdr:rowOff>
    </xdr:from>
    <xdr:to>
      <xdr:col>3</xdr:col>
      <xdr:colOff>218850</xdr:colOff>
      <xdr:row>0</xdr:row>
      <xdr:rowOff>606675</xdr:rowOff>
    </xdr:to>
    <xdr:sp macro="" textlink="">
      <xdr:nvSpPr>
        <xdr:cNvPr id="7" name="6 Rectángulo redondeado">
          <a:hlinkClick xmlns:r="http://schemas.openxmlformats.org/officeDocument/2006/relationships" r:id="rId2"/>
          <a:extLst>
            <a:ext uri="{FF2B5EF4-FFF2-40B4-BE49-F238E27FC236}">
              <a16:creationId xmlns:a16="http://schemas.microsoft.com/office/drawing/2014/main" id="{00000000-0008-0000-0F00-000007000000}"/>
            </a:ext>
          </a:extLst>
        </xdr:cNvPr>
        <xdr:cNvSpPr/>
      </xdr:nvSpPr>
      <xdr:spPr>
        <a:xfrm>
          <a:off x="647700" y="66675"/>
          <a:ext cx="1800000" cy="54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200"/>
            <a:t>Vuelve a Carga de Listados  y Cotizacion</a:t>
          </a:r>
        </a:p>
      </xdr:txBody>
    </xdr:sp>
    <xdr:clientData/>
  </xdr:twoCellAnchor>
  <xdr:twoCellAnchor>
    <xdr:from>
      <xdr:col>4</xdr:col>
      <xdr:colOff>476249</xdr:colOff>
      <xdr:row>16</xdr:row>
      <xdr:rowOff>0</xdr:rowOff>
    </xdr:from>
    <xdr:to>
      <xdr:col>7</xdr:col>
      <xdr:colOff>350249</xdr:colOff>
      <xdr:row>18</xdr:row>
      <xdr:rowOff>38250</xdr:rowOff>
    </xdr:to>
    <xdr:sp macro="" textlink="">
      <xdr:nvSpPr>
        <xdr:cNvPr id="6" name="5 Rectángulo redondeado">
          <a:hlinkClick xmlns:r="http://schemas.openxmlformats.org/officeDocument/2006/relationships" r:id="rId3"/>
          <a:extLst>
            <a:ext uri="{FF2B5EF4-FFF2-40B4-BE49-F238E27FC236}">
              <a16:creationId xmlns:a16="http://schemas.microsoft.com/office/drawing/2014/main" id="{00000000-0008-0000-0F00-000006000000}"/>
            </a:ext>
          </a:extLst>
        </xdr:cNvPr>
        <xdr:cNvSpPr/>
      </xdr:nvSpPr>
      <xdr:spPr>
        <a:xfrm>
          <a:off x="3467099" y="4095750"/>
          <a:ext cx="2160000" cy="3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000" baseline="0"/>
            <a:t>Ver Talon de Pago e Imprimir</a:t>
          </a:r>
          <a:endParaRPr lang="es-AR" sz="1000"/>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0</xdr:col>
      <xdr:colOff>132774</xdr:colOff>
      <xdr:row>1</xdr:row>
      <xdr:rowOff>41851</xdr:rowOff>
    </xdr:from>
    <xdr:ext cx="1660769" cy="722313"/>
    <xdr:pic>
      <xdr:nvPicPr>
        <xdr:cNvPr id="4" name="6 Imagen">
          <a:extLst>
            <a:ext uri="{FF2B5EF4-FFF2-40B4-BE49-F238E27FC236}">
              <a16:creationId xmlns:a16="http://schemas.microsoft.com/office/drawing/2014/main" id="{00000000-0008-0000-1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2774" y="353578"/>
          <a:ext cx="1660769" cy="722313"/>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0</xdr:col>
      <xdr:colOff>0</xdr:colOff>
      <xdr:row>543</xdr:row>
      <xdr:rowOff>51289</xdr:rowOff>
    </xdr:from>
    <xdr:ext cx="424962" cy="381683"/>
    <xdr:pic>
      <xdr:nvPicPr>
        <xdr:cNvPr id="5" name="7 Imagen" descr="Imagen relacionada">
          <a:extLst>
            <a:ext uri="{FF2B5EF4-FFF2-40B4-BE49-F238E27FC236}">
              <a16:creationId xmlns:a16="http://schemas.microsoft.com/office/drawing/2014/main" id="{00000000-0008-0000-1000-000005000000}"/>
            </a:ext>
          </a:extLst>
        </xdr:cNvPr>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35836714"/>
          <a:ext cx="424962" cy="381683"/>
        </a:xfrm>
        <a:prstGeom prst="rect">
          <a:avLst/>
        </a:prstGeom>
        <a:noFill/>
        <a:ln>
          <a:noFill/>
        </a:ln>
      </xdr:spPr>
    </xdr:pic>
    <xdr:clientData/>
  </xdr:oneCellAnchor>
  <xdr:oneCellAnchor>
    <xdr:from>
      <xdr:col>26</xdr:col>
      <xdr:colOff>254000</xdr:colOff>
      <xdr:row>1</xdr:row>
      <xdr:rowOff>79374</xdr:rowOff>
    </xdr:from>
    <xdr:ext cx="684831" cy="664586"/>
    <xdr:pic>
      <xdr:nvPicPr>
        <xdr:cNvPr id="8" name="9 Imagen">
          <a:extLst>
            <a:ext uri="{FF2B5EF4-FFF2-40B4-BE49-F238E27FC236}">
              <a16:creationId xmlns:a16="http://schemas.microsoft.com/office/drawing/2014/main" id="{00000000-0008-0000-1000-000008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66000" y="241299"/>
          <a:ext cx="684831" cy="664586"/>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181839</xdr:colOff>
      <xdr:row>0</xdr:row>
      <xdr:rowOff>60612</xdr:rowOff>
    </xdr:from>
    <xdr:to>
      <xdr:col>2</xdr:col>
      <xdr:colOff>1653885</xdr:colOff>
      <xdr:row>1</xdr:row>
      <xdr:rowOff>72885</xdr:rowOff>
    </xdr:to>
    <xdr:sp macro="" textlink="">
      <xdr:nvSpPr>
        <xdr:cNvPr id="9" name="8 Rectángulo redondeado">
          <a:hlinkClick xmlns:r="http://schemas.openxmlformats.org/officeDocument/2006/relationships" r:id="rId4"/>
          <a:extLst>
            <a:ext uri="{FF2B5EF4-FFF2-40B4-BE49-F238E27FC236}">
              <a16:creationId xmlns:a16="http://schemas.microsoft.com/office/drawing/2014/main" id="{00000000-0008-0000-1000-000009000000}"/>
            </a:ext>
          </a:extLst>
        </xdr:cNvPr>
        <xdr:cNvSpPr/>
      </xdr:nvSpPr>
      <xdr:spPr>
        <a:xfrm>
          <a:off x="181839" y="60612"/>
          <a:ext cx="3065319" cy="3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000" baseline="0"/>
            <a:t>Vuelve a Menu Seguro de AP Colonia de Vacaciones</a:t>
          </a:r>
          <a:endParaRPr lang="es-AR" sz="1000"/>
        </a:p>
      </xdr:txBody>
    </xdr:sp>
    <xdr:clientData/>
  </xdr:twoCellAnchor>
  <xdr:twoCellAnchor>
    <xdr:from>
      <xdr:col>5</xdr:col>
      <xdr:colOff>147204</xdr:colOff>
      <xdr:row>0</xdr:row>
      <xdr:rowOff>77931</xdr:rowOff>
    </xdr:from>
    <xdr:to>
      <xdr:col>9</xdr:col>
      <xdr:colOff>454159</xdr:colOff>
      <xdr:row>1</xdr:row>
      <xdr:rowOff>90204</xdr:rowOff>
    </xdr:to>
    <xdr:sp macro="" textlink="">
      <xdr:nvSpPr>
        <xdr:cNvPr id="10" name="9 Rectángulo redondeado">
          <a:hlinkClick xmlns:r="http://schemas.openxmlformats.org/officeDocument/2006/relationships" r:id="rId5"/>
          <a:extLst>
            <a:ext uri="{FF2B5EF4-FFF2-40B4-BE49-F238E27FC236}">
              <a16:creationId xmlns:a16="http://schemas.microsoft.com/office/drawing/2014/main" id="{00000000-0008-0000-1000-00000A000000}"/>
            </a:ext>
          </a:extLst>
        </xdr:cNvPr>
        <xdr:cNvSpPr/>
      </xdr:nvSpPr>
      <xdr:spPr>
        <a:xfrm>
          <a:off x="4130386" y="77931"/>
          <a:ext cx="2160000" cy="3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000"/>
            <a:t>Ir a Instructivo de Uso</a:t>
          </a:r>
        </a:p>
      </xdr:txBody>
    </xdr:sp>
    <xdr:clientData/>
  </xdr:twoCellAnchor>
  <xdr:twoCellAnchor>
    <xdr:from>
      <xdr:col>2</xdr:col>
      <xdr:colOff>432954</xdr:colOff>
      <xdr:row>22</xdr:row>
      <xdr:rowOff>0</xdr:rowOff>
    </xdr:from>
    <xdr:to>
      <xdr:col>5</xdr:col>
      <xdr:colOff>190499</xdr:colOff>
      <xdr:row>23</xdr:row>
      <xdr:rowOff>17317</xdr:rowOff>
    </xdr:to>
    <xdr:sp macro="" textlink="">
      <xdr:nvSpPr>
        <xdr:cNvPr id="6" name="5 Rectángulo redondeado">
          <a:hlinkClick xmlns:r="http://schemas.openxmlformats.org/officeDocument/2006/relationships" r:id="rId6"/>
          <a:extLst>
            <a:ext uri="{FF2B5EF4-FFF2-40B4-BE49-F238E27FC236}">
              <a16:creationId xmlns:a16="http://schemas.microsoft.com/office/drawing/2014/main" id="{00000000-0008-0000-1000-000006000000}"/>
            </a:ext>
          </a:extLst>
        </xdr:cNvPr>
        <xdr:cNvSpPr/>
      </xdr:nvSpPr>
      <xdr:spPr>
        <a:xfrm>
          <a:off x="2026227" y="4208318"/>
          <a:ext cx="2147454" cy="363681"/>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100"/>
            <a:t>ir a Talon de</a:t>
          </a:r>
          <a:r>
            <a:rPr lang="es-AR" sz="1100" baseline="0"/>
            <a:t> Pago e Imprimir</a:t>
          </a:r>
          <a:endParaRPr lang="es-AR" sz="1100"/>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9</xdr:col>
      <xdr:colOff>666750</xdr:colOff>
      <xdr:row>1</xdr:row>
      <xdr:rowOff>19050</xdr:rowOff>
    </xdr:from>
    <xdr:ext cx="1623799" cy="706234"/>
    <xdr:pic>
      <xdr:nvPicPr>
        <xdr:cNvPr id="2" name="2 Imagen">
          <a:extLst>
            <a:ext uri="{FF2B5EF4-FFF2-40B4-BE49-F238E27FC236}">
              <a16:creationId xmlns:a16="http://schemas.microsoft.com/office/drawing/2014/main" id="{00000000-0008-0000-11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524750" y="180975"/>
          <a:ext cx="1623799" cy="706234"/>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twoCellAnchor>
    <xdr:from>
      <xdr:col>0</xdr:col>
      <xdr:colOff>0</xdr:colOff>
      <xdr:row>33</xdr:row>
      <xdr:rowOff>38099</xdr:rowOff>
    </xdr:from>
    <xdr:to>
      <xdr:col>11</xdr:col>
      <xdr:colOff>752475</xdr:colOff>
      <xdr:row>35</xdr:row>
      <xdr:rowOff>133349</xdr:rowOff>
    </xdr:to>
    <xdr:sp macro="" textlink="">
      <xdr:nvSpPr>
        <xdr:cNvPr id="4" name="4 Bisel">
          <a:extLst>
            <a:ext uri="{FF2B5EF4-FFF2-40B4-BE49-F238E27FC236}">
              <a16:creationId xmlns:a16="http://schemas.microsoft.com/office/drawing/2014/main" id="{00000000-0008-0000-1100-000004000000}"/>
            </a:ext>
          </a:extLst>
        </xdr:cNvPr>
        <xdr:cNvSpPr/>
      </xdr:nvSpPr>
      <xdr:spPr>
        <a:xfrm>
          <a:off x="0" y="5219699"/>
          <a:ext cx="9134475" cy="419100"/>
        </a:xfrm>
        <a:prstGeom prst="bevel">
          <a:avLst/>
        </a:prstGeom>
        <a:solidFill>
          <a:schemeClr val="bg1">
            <a:lumMod val="75000"/>
          </a:schemeClr>
        </a:solidFill>
        <a:ln>
          <a:noFill/>
        </a:ln>
        <a:scene3d>
          <a:camera prst="orthographicFront"/>
          <a:lightRig rig="threePt" dir="t"/>
        </a:scene3d>
        <a:sp3d prstMaterial="meta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nchorCtr="0"/>
        <a:lstStyle/>
        <a:p>
          <a:pPr algn="l"/>
          <a:r>
            <a:rPr lang="es-AR" sz="1400" b="1">
              <a:solidFill>
                <a:schemeClr val="accent1">
                  <a:lumMod val="50000"/>
                </a:schemeClr>
              </a:solidFill>
            </a:rPr>
            <a:t>Exclusiones</a:t>
          </a:r>
        </a:p>
      </xdr:txBody>
    </xdr:sp>
    <xdr:clientData/>
  </xdr:twoCellAnchor>
  <xdr:twoCellAnchor>
    <xdr:from>
      <xdr:col>1</xdr:col>
      <xdr:colOff>123824</xdr:colOff>
      <xdr:row>0</xdr:row>
      <xdr:rowOff>95250</xdr:rowOff>
    </xdr:from>
    <xdr:to>
      <xdr:col>3</xdr:col>
      <xdr:colOff>399824</xdr:colOff>
      <xdr:row>0</xdr:row>
      <xdr:rowOff>635250</xdr:rowOff>
    </xdr:to>
    <xdr:sp macro="" textlink="">
      <xdr:nvSpPr>
        <xdr:cNvPr id="8" name="7 Rectángulo redondeado">
          <a:hlinkClick xmlns:r="http://schemas.openxmlformats.org/officeDocument/2006/relationships" r:id="rId2"/>
          <a:extLst>
            <a:ext uri="{FF2B5EF4-FFF2-40B4-BE49-F238E27FC236}">
              <a16:creationId xmlns:a16="http://schemas.microsoft.com/office/drawing/2014/main" id="{00000000-0008-0000-1100-000008000000}"/>
            </a:ext>
          </a:extLst>
        </xdr:cNvPr>
        <xdr:cNvSpPr/>
      </xdr:nvSpPr>
      <xdr:spPr>
        <a:xfrm>
          <a:off x="885824" y="95250"/>
          <a:ext cx="1800000" cy="54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200">
              <a:latin typeface="+mn-lt"/>
            </a:rPr>
            <a:t>Vuelve</a:t>
          </a:r>
          <a:r>
            <a:rPr lang="es-AR" sz="1100"/>
            <a:t> a Menu</a:t>
          </a:r>
          <a:r>
            <a:rPr lang="es-AR" sz="1100" baseline="0"/>
            <a:t> Seguro Colonia de Vacaciones </a:t>
          </a:r>
          <a:endParaRPr lang="es-AR" sz="1100"/>
        </a:p>
      </xdr:txBody>
    </xdr:sp>
    <xdr:clientData/>
  </xdr:twoCellAnchor>
  <xdr:twoCellAnchor>
    <xdr:from>
      <xdr:col>2</xdr:col>
      <xdr:colOff>95248</xdr:colOff>
      <xdr:row>10</xdr:row>
      <xdr:rowOff>38100</xdr:rowOff>
    </xdr:from>
    <xdr:to>
      <xdr:col>6</xdr:col>
      <xdr:colOff>419099</xdr:colOff>
      <xdr:row>10</xdr:row>
      <xdr:rowOff>362100</xdr:rowOff>
    </xdr:to>
    <xdr:sp macro="" textlink="">
      <xdr:nvSpPr>
        <xdr:cNvPr id="9" name="8 Rectángulo redondeado">
          <a:hlinkClick xmlns:r="http://schemas.openxmlformats.org/officeDocument/2006/relationships" r:id="rId3"/>
          <a:extLst>
            <a:ext uri="{FF2B5EF4-FFF2-40B4-BE49-F238E27FC236}">
              <a16:creationId xmlns:a16="http://schemas.microsoft.com/office/drawing/2014/main" id="{00000000-0008-0000-1100-000009000000}"/>
            </a:ext>
          </a:extLst>
        </xdr:cNvPr>
        <xdr:cNvSpPr/>
      </xdr:nvSpPr>
      <xdr:spPr>
        <a:xfrm>
          <a:off x="1619248" y="2390775"/>
          <a:ext cx="3371851" cy="324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100"/>
            <a:t>ir a Formulario de Denuncia de Siniestro</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20</xdr:row>
      <xdr:rowOff>114300</xdr:rowOff>
    </xdr:from>
    <xdr:to>
      <xdr:col>8</xdr:col>
      <xdr:colOff>476250</xdr:colOff>
      <xdr:row>20</xdr:row>
      <xdr:rowOff>114300</xdr:rowOff>
    </xdr:to>
    <xdr:sp macro="" textlink="">
      <xdr:nvSpPr>
        <xdr:cNvPr id="2" name="Line 1">
          <a:extLst>
            <a:ext uri="{FF2B5EF4-FFF2-40B4-BE49-F238E27FC236}">
              <a16:creationId xmlns:a16="http://schemas.microsoft.com/office/drawing/2014/main" id="{00000000-0008-0000-1200-000002000000}"/>
            </a:ext>
          </a:extLst>
        </xdr:cNvPr>
        <xdr:cNvSpPr>
          <a:spLocks noChangeShapeType="1"/>
        </xdr:cNvSpPr>
      </xdr:nvSpPr>
      <xdr:spPr bwMode="auto">
        <a:xfrm>
          <a:off x="762000" y="3514725"/>
          <a:ext cx="5810250"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xdr:col>
      <xdr:colOff>0</xdr:colOff>
      <xdr:row>52</xdr:row>
      <xdr:rowOff>85725</xdr:rowOff>
    </xdr:from>
    <xdr:to>
      <xdr:col>8</xdr:col>
      <xdr:colOff>600075</xdr:colOff>
      <xdr:row>52</xdr:row>
      <xdr:rowOff>85725</xdr:rowOff>
    </xdr:to>
    <xdr:sp macro="" textlink="">
      <xdr:nvSpPr>
        <xdr:cNvPr id="3" name="Line 7">
          <a:extLst>
            <a:ext uri="{FF2B5EF4-FFF2-40B4-BE49-F238E27FC236}">
              <a16:creationId xmlns:a16="http://schemas.microsoft.com/office/drawing/2014/main" id="{00000000-0008-0000-1200-000003000000}"/>
            </a:ext>
          </a:extLst>
        </xdr:cNvPr>
        <xdr:cNvSpPr>
          <a:spLocks noChangeShapeType="1"/>
        </xdr:cNvSpPr>
      </xdr:nvSpPr>
      <xdr:spPr bwMode="auto">
        <a:xfrm>
          <a:off x="1524000" y="8991600"/>
          <a:ext cx="5172075" cy="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2</xdr:col>
      <xdr:colOff>95250</xdr:colOff>
      <xdr:row>21</xdr:row>
      <xdr:rowOff>9525</xdr:rowOff>
    </xdr:from>
    <xdr:ext cx="1590675" cy="691827"/>
    <xdr:pic>
      <xdr:nvPicPr>
        <xdr:cNvPr id="4" name="3 Imagen">
          <a:extLst>
            <a:ext uri="{FF2B5EF4-FFF2-40B4-BE49-F238E27FC236}">
              <a16:creationId xmlns:a16="http://schemas.microsoft.com/office/drawing/2014/main" id="{00000000-0008-0000-12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619250" y="3571875"/>
          <a:ext cx="1590675" cy="6918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3</xdr:col>
      <xdr:colOff>0</xdr:colOff>
      <xdr:row>3</xdr:row>
      <xdr:rowOff>19050</xdr:rowOff>
    </xdr:from>
    <xdr:ext cx="1590675" cy="691827"/>
    <xdr:pic>
      <xdr:nvPicPr>
        <xdr:cNvPr id="5" name="4 Imagen">
          <a:extLst>
            <a:ext uri="{FF2B5EF4-FFF2-40B4-BE49-F238E27FC236}">
              <a16:creationId xmlns:a16="http://schemas.microsoft.com/office/drawing/2014/main" id="{00000000-0008-0000-12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286000" y="504825"/>
          <a:ext cx="1590675" cy="691827"/>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oneCellAnchor>
    <xdr:from>
      <xdr:col>5</xdr:col>
      <xdr:colOff>0</xdr:colOff>
      <xdr:row>0</xdr:row>
      <xdr:rowOff>14654</xdr:rowOff>
    </xdr:from>
    <xdr:ext cx="1367" cy="302602"/>
    <xdr:pic>
      <xdr:nvPicPr>
        <xdr:cNvPr id="7" name="6 Imagen" descr="Resultado de imagen para ICONO DE BACK">
          <a:hlinkClick xmlns:r="http://schemas.openxmlformats.org/officeDocument/2006/relationships" r:id="rId2"/>
          <a:extLst>
            <a:ext uri="{FF2B5EF4-FFF2-40B4-BE49-F238E27FC236}">
              <a16:creationId xmlns:a16="http://schemas.microsoft.com/office/drawing/2014/main" id="{00000000-0008-0000-1200-000007000000}"/>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rot="10800000">
          <a:off x="3810000" y="14654"/>
          <a:ext cx="1367" cy="302602"/>
        </a:xfrm>
        <a:prstGeom prst="rect">
          <a:avLst/>
        </a:prstGeom>
        <a:noFill/>
        <a:ln>
          <a:noFill/>
        </a:ln>
      </xdr:spPr>
    </xdr:pic>
    <xdr:clientData/>
  </xdr:oneCellAnchor>
  <xdr:twoCellAnchor>
    <xdr:from>
      <xdr:col>3</xdr:col>
      <xdr:colOff>123824</xdr:colOff>
      <xdr:row>0</xdr:row>
      <xdr:rowOff>76200</xdr:rowOff>
    </xdr:from>
    <xdr:to>
      <xdr:col>5</xdr:col>
      <xdr:colOff>466499</xdr:colOff>
      <xdr:row>0</xdr:row>
      <xdr:rowOff>616200</xdr:rowOff>
    </xdr:to>
    <xdr:sp macro="" textlink="">
      <xdr:nvSpPr>
        <xdr:cNvPr id="13" name="12 Rectángulo redondeado">
          <a:hlinkClick xmlns:r="http://schemas.openxmlformats.org/officeDocument/2006/relationships" r:id="rId4"/>
          <a:extLst>
            <a:ext uri="{FF2B5EF4-FFF2-40B4-BE49-F238E27FC236}">
              <a16:creationId xmlns:a16="http://schemas.microsoft.com/office/drawing/2014/main" id="{00000000-0008-0000-1200-00000D000000}"/>
            </a:ext>
          </a:extLst>
        </xdr:cNvPr>
        <xdr:cNvSpPr/>
      </xdr:nvSpPr>
      <xdr:spPr>
        <a:xfrm>
          <a:off x="495299" y="76200"/>
          <a:ext cx="1800000" cy="540000"/>
        </a:xfrm>
        <a:prstGeom prst="round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lang="es-AR" sz="1200" baseline="0"/>
            <a:t>Vuelve a Carga de Listados y Cotizacion</a:t>
          </a:r>
          <a:endParaRPr lang="es-AR" sz="12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2</xdr:col>
      <xdr:colOff>161925</xdr:colOff>
      <xdr:row>7</xdr:row>
      <xdr:rowOff>66675</xdr:rowOff>
    </xdr:from>
    <xdr:to>
      <xdr:col>2</xdr:col>
      <xdr:colOff>514350</xdr:colOff>
      <xdr:row>8</xdr:row>
      <xdr:rowOff>238126</xdr:rowOff>
    </xdr:to>
    <xdr:sp macro="" textlink="">
      <xdr:nvSpPr>
        <xdr:cNvPr id="2" name="1 Flecha izquierda">
          <a:extLst>
            <a:ext uri="{FF2B5EF4-FFF2-40B4-BE49-F238E27FC236}">
              <a16:creationId xmlns:a16="http://schemas.microsoft.com/office/drawing/2014/main" id="{00000000-0008-0000-1300-000002000000}"/>
            </a:ext>
          </a:extLst>
        </xdr:cNvPr>
        <xdr:cNvSpPr/>
      </xdr:nvSpPr>
      <xdr:spPr>
        <a:xfrm>
          <a:off x="1685925" y="1362075"/>
          <a:ext cx="352425" cy="257176"/>
        </a:xfrm>
        <a:prstGeom prst="leftArrow">
          <a:avLst/>
        </a:prstGeom>
        <a:solidFill>
          <a:schemeClr val="bg2">
            <a:lumMod val="75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AR" sz="1100"/>
        </a:p>
      </xdr:txBody>
    </xdr:sp>
    <xdr:clientData/>
  </xdr:twoCellAnchor>
  <xdr:twoCellAnchor>
    <xdr:from>
      <xdr:col>2</xdr:col>
      <xdr:colOff>647699</xdr:colOff>
      <xdr:row>7</xdr:row>
      <xdr:rowOff>85726</xdr:rowOff>
    </xdr:from>
    <xdr:to>
      <xdr:col>4</xdr:col>
      <xdr:colOff>952500</xdr:colOff>
      <xdr:row>8</xdr:row>
      <xdr:rowOff>209550</xdr:rowOff>
    </xdr:to>
    <xdr:sp macro="" textlink="">
      <xdr:nvSpPr>
        <xdr:cNvPr id="3" name="2 CuadroTexto">
          <a:extLst>
            <a:ext uri="{FF2B5EF4-FFF2-40B4-BE49-F238E27FC236}">
              <a16:creationId xmlns:a16="http://schemas.microsoft.com/office/drawing/2014/main" id="{00000000-0008-0000-1300-000003000000}"/>
            </a:ext>
          </a:extLst>
        </xdr:cNvPr>
        <xdr:cNvSpPr txBox="1"/>
      </xdr:nvSpPr>
      <xdr:spPr>
        <a:xfrm>
          <a:off x="2171699" y="1381126"/>
          <a:ext cx="1638301" cy="238124"/>
        </a:xfrm>
        <a:prstGeom prst="rect">
          <a:avLst/>
        </a:prstGeom>
        <a:solidFill>
          <a:schemeClr val="bg2">
            <a:lumMod val="75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s-AR" sz="900"/>
            <a:t>Sumas</a:t>
          </a:r>
          <a:r>
            <a:rPr lang="es-AR" sz="900" baseline="0"/>
            <a:t> Aseguradas  Establecidas Anualmente  a modificar por Area Tecnica de Vida Y Sepelio</a:t>
          </a:r>
          <a:endParaRPr lang="es-AR" sz="9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Srvbkp1\area%20vida\Acc.Personales%20cotizadores\Deportistas%20Federados\COMERCIAL\COTIZADORES\UniCo%20V-15-1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P"/>
      <sheetName val="Ayuda"/>
      <sheetName val="parametros fijos"/>
      <sheetName val="Glosario"/>
      <sheetName val="Encuadre"/>
      <sheetName val="Multiples"/>
      <sheetName val="Detalle de Coberturas"/>
      <sheetName val="Cotización de Flota"/>
      <sheetName val="Flota Total"/>
      <sheetName val="Como Generar un PDF (2)"/>
      <sheetName val="recargo financiero"/>
      <sheetName val="Años por Cobertura"/>
      <sheetName val="Poliza Bilingue"/>
      <sheetName val="Recargo GNC"/>
      <sheetName val="Recargo Uso Otro Destino"/>
      <sheetName val="Tasas"/>
      <sheetName val="tdv"/>
      <sheetName val="Zonas"/>
      <sheetName val="auxiliar"/>
      <sheetName val="original provincias"/>
      <sheetName val="original agencias"/>
      <sheetName val="Zonas Disponibles"/>
      <sheetName val="Vehiculos Disponibles"/>
      <sheetName val="Modificacion de Carnet"/>
    </sheetNames>
    <sheetDataSet>
      <sheetData sheetId="0"/>
      <sheetData sheetId="1"/>
      <sheetData sheetId="2">
        <row r="7">
          <cell r="C7" t="str">
            <v>NO</v>
          </cell>
        </row>
      </sheetData>
      <sheetData sheetId="3"/>
      <sheetData sheetId="4"/>
      <sheetData sheetId="5">
        <row r="2">
          <cell r="B2" t="str">
            <v>4 - Bajo Riesgo Interior (hasta 50.000 hab.)</v>
          </cell>
        </row>
      </sheetData>
      <sheetData sheetId="6"/>
      <sheetData sheetId="7">
        <row r="5">
          <cell r="G5" t="str">
            <v>4 - Bajo Riesgo Interior (hasta 50.000 hab.)</v>
          </cell>
        </row>
      </sheetData>
      <sheetData sheetId="8"/>
      <sheetData sheetId="9"/>
      <sheetData sheetId="10">
        <row r="2">
          <cell r="A2">
            <v>1</v>
          </cell>
        </row>
      </sheetData>
      <sheetData sheetId="11">
        <row r="2">
          <cell r="A2" t="str">
            <v>A</v>
          </cell>
        </row>
      </sheetData>
      <sheetData sheetId="12">
        <row r="1">
          <cell r="C1" t="str">
            <v>PB 7</v>
          </cell>
        </row>
      </sheetData>
      <sheetData sheetId="13">
        <row r="2">
          <cell r="A2">
            <v>1</v>
          </cell>
        </row>
      </sheetData>
      <sheetData sheetId="14">
        <row r="2">
          <cell r="A2">
            <v>1</v>
          </cell>
        </row>
      </sheetData>
      <sheetData sheetId="15">
        <row r="1">
          <cell r="C1" t="str">
            <v>tipo - zona</v>
          </cell>
        </row>
      </sheetData>
      <sheetData sheetId="16">
        <row r="2">
          <cell r="C2">
            <v>57</v>
          </cell>
        </row>
      </sheetData>
      <sheetData sheetId="17">
        <row r="2">
          <cell r="A2">
            <v>1</v>
          </cell>
        </row>
      </sheetData>
      <sheetData sheetId="18"/>
      <sheetData sheetId="19"/>
      <sheetData sheetId="20"/>
      <sheetData sheetId="21">
        <row r="2">
          <cell r="A2" t="str">
            <v>1 - Alto Riesgo</v>
          </cell>
        </row>
        <row r="3">
          <cell r="A3" t="str">
            <v>2 - Mediano Riesgo</v>
          </cell>
        </row>
        <row r="4">
          <cell r="A4" t="str">
            <v>3 - Bajo Riesgo Resto del País</v>
          </cell>
        </row>
        <row r="5">
          <cell r="A5" t="str">
            <v>4 - Bajo Riesgo Interior (hasta 50.000 hab.)</v>
          </cell>
        </row>
        <row r="6">
          <cell r="A6" t="str">
            <v>5 - Entre Ríos (Pna,Cdia,C.Uguay,Ggchú)</v>
          </cell>
        </row>
      </sheetData>
      <sheetData sheetId="22">
        <row r="2">
          <cell r="A2" t="str">
            <v>ACOPL.SEMIRREM.-TANQUE COMB.( 57)</v>
          </cell>
        </row>
        <row r="3">
          <cell r="A3" t="str">
            <v>ACOPL.SEMIRREMOL.MAS DE 2 TN.( 40)</v>
          </cell>
        </row>
        <row r="4">
          <cell r="A4" t="str">
            <v>AUTOS IMPORTADOS( 47)</v>
          </cell>
        </row>
        <row r="5">
          <cell r="A5" t="str">
            <v>AUTOS NACIONALES( 1)</v>
          </cell>
        </row>
        <row r="6">
          <cell r="A6" t="str">
            <v>CAMION TANQUE( 29)</v>
          </cell>
        </row>
        <row r="7">
          <cell r="A7" t="str">
            <v>CAMION.AUXILIO MECAN.-HS.10 TN( 30)</v>
          </cell>
        </row>
        <row r="8">
          <cell r="A8" t="str">
            <v>CAMION.AUXILIO MECANIC.+10 TN.( 31)</v>
          </cell>
        </row>
        <row r="9">
          <cell r="A9" t="str">
            <v>CAMIONES +3TN.URBAN.HAST.100KM( 28)</v>
          </cell>
        </row>
        <row r="10">
          <cell r="A10" t="str">
            <v>CAMIONES HASTA 3 TN.URB./RUT.( 27)</v>
          </cell>
        </row>
        <row r="11">
          <cell r="A11" t="str">
            <v>CAMIONES MAS DE 3 TN.RUTEROS( 26)</v>
          </cell>
        </row>
        <row r="12">
          <cell r="A12" t="str">
            <v>CAMIONES PORTAVOLQUETES( 32)</v>
          </cell>
        </row>
        <row r="13">
          <cell r="A13" t="str">
            <v>CAMIONET.RURAL.Y BREAKS IMPORT( 61)</v>
          </cell>
        </row>
        <row r="14">
          <cell r="A14" t="str">
            <v>CAMIONETAS RURALES Y BREAKS( 60)</v>
          </cell>
        </row>
        <row r="15">
          <cell r="A15" t="str">
            <v>Carnet - PICK UP B( CARNET)</v>
          </cell>
        </row>
        <row r="16">
          <cell r="A16" t="str">
            <v>CASA RODANTE - CON PROP.PROPIA( 34)</v>
          </cell>
        </row>
        <row r="17">
          <cell r="A17" t="str">
            <v>CASA RODANTE-BANTAM TRAI.S/PR.( 41)</v>
          </cell>
        </row>
        <row r="18">
          <cell r="A18" t="str">
            <v>CUATRICICLOS NACIONALES / IMPORTADOS (80)</v>
          </cell>
        </row>
        <row r="19">
          <cell r="A19" t="str">
            <v>DE ALQUILER - TAXIMETROS (CIUD( 5)</v>
          </cell>
        </row>
        <row r="20">
          <cell r="A20" t="str">
            <v>DE ALQUILER-AGENCIAS S/C CHOF-P.( 9)</v>
          </cell>
        </row>
        <row r="21">
          <cell r="A21" t="str">
            <v>DE ALQUILER-REMISES (CIUDADES)( 7)</v>
          </cell>
        </row>
        <row r="22">
          <cell r="A22" t="str">
            <v>DE ALQUILER-REMISES (CIUDADES)( 78)</v>
          </cell>
        </row>
        <row r="23">
          <cell r="A23" t="str">
            <v>DE ALQUILER-REMISES (R.PAIS)( 8)</v>
          </cell>
        </row>
        <row r="24">
          <cell r="A24" t="str">
            <v>DE ALQUILER-TAXIMETROS (R.PAIS( 6)</v>
          </cell>
        </row>
        <row r="25">
          <cell r="A25" t="str">
            <v>MOTOC./CILOM. HASTA 125 CC( 38)</v>
          </cell>
        </row>
        <row r="26">
          <cell r="A26" t="str">
            <v>MOTOCICL/CICLOM.  DE 125 A 500CC( 39)</v>
          </cell>
        </row>
        <row r="27">
          <cell r="A27" t="str">
            <v>MOTOS             MAS DE 500 CC.( 75)</v>
          </cell>
        </row>
        <row r="28">
          <cell r="A28" t="str">
            <v>OMN.LOC.TRANS.ESCOLAR( 72)</v>
          </cell>
        </row>
        <row r="29">
          <cell r="A29" t="str">
            <v>OMNIBUS OFICIAL/ENTID.CIVILES( 77)</v>
          </cell>
        </row>
        <row r="30">
          <cell r="A30" t="str">
            <v>OTROS TRACTORES P/TRAB.NO RUR.( 37)</v>
          </cell>
        </row>
        <row r="31">
          <cell r="A31" t="str">
            <v>PICK UP  "A" Part / Com - CIUDAD( 10)</v>
          </cell>
        </row>
        <row r="32">
          <cell r="A32" t="str">
            <v>PICK UP  "A" Part / Com-RESTO DEL PAIS( 11)</v>
          </cell>
        </row>
        <row r="33">
          <cell r="A33" t="str">
            <v>PICK UP "A" - AMBULANCIAS( 14)</v>
          </cell>
        </row>
        <row r="34">
          <cell r="A34" t="str">
            <v>PICK UP "A" - AUXILIO MECANICO( 13)</v>
          </cell>
        </row>
        <row r="35">
          <cell r="A35" t="str">
            <v>PICK UP "A" - SERV.ESPECIALES Y ESCOLARES( 70)</v>
          </cell>
        </row>
        <row r="36">
          <cell r="A36" t="str">
            <v>PICK UP "A" - TRANSPORTE ESCOLAR( 12)</v>
          </cell>
        </row>
        <row r="37">
          <cell r="A37" t="str">
            <v>PICK UP "B" - AMBULANCIAS( 19)</v>
          </cell>
        </row>
        <row r="38">
          <cell r="A38" t="str">
            <v>PICK UP "B" - AUXILIO MECANICO( 18)</v>
          </cell>
        </row>
        <row r="39">
          <cell r="A39" t="str">
            <v>PICK UP "B" - SERV.ESPECIAL Y ESCOLAR( 71)</v>
          </cell>
        </row>
        <row r="40">
          <cell r="A40" t="str">
            <v>PICK UP "B" - TRANSPORTE ESCOLAR( 17)</v>
          </cell>
        </row>
        <row r="41">
          <cell r="A41" t="str">
            <v>PICK UP "B" Part / Com - CIUDAD( 15)</v>
          </cell>
        </row>
        <row r="42">
          <cell r="A42" t="str">
            <v>PICK UP "B" Part / Com-RESTO DEL PAIS( 16)</v>
          </cell>
        </row>
        <row r="43">
          <cell r="A43" t="str">
            <v>PICK UP 4 X 4( 79)</v>
          </cell>
        </row>
        <row r="44">
          <cell r="A44" t="str">
            <v>PICK UP SERV.ESP.DENTRO AMB.PCIAL( 76)</v>
          </cell>
        </row>
        <row r="45">
          <cell r="A45" t="str">
            <v>TRACT.MAQUIN.ACOPL.-TRAB.RUL.S/PR( 36)</v>
          </cell>
        </row>
        <row r="46">
          <cell r="A46" t="str">
            <v>TRACTOR.MAQUIN.ACOPL.TRAB.RUR.( 35)</v>
          </cell>
        </row>
      </sheetData>
      <sheetData sheetId="23"/>
    </sheetDataSet>
  </externalBook>
</externalLink>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0000000}" name="Usuarios" displayName="Usuarios" ref="A1:A12" totalsRowShown="0" headerRowDxfId="53" dataDxfId="52">
  <autoFilter ref="A1:A12" xr:uid="{00000000-0009-0000-0100-000002000000}"/>
  <tableColumns count="1">
    <tableColumn id="1" xr3:uid="{00000000-0010-0000-0000-000001000000}" name="Usuario" dataDxfId="5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4.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0.bin"/><Relationship Id="rId1" Type="http://schemas.openxmlformats.org/officeDocument/2006/relationships/hyperlink" Target="http://www.institutoseguro.com.ar/" TargetMode="External"/></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1.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2.bin"/><Relationship Id="rId2" Type="http://schemas.openxmlformats.org/officeDocument/2006/relationships/hyperlink" Target="mailto:atcomercial@institutoseguro.com.ar" TargetMode="External"/><Relationship Id="rId1" Type="http://schemas.openxmlformats.org/officeDocument/2006/relationships/hyperlink" Target="mailto:atcomercial2@institutoseguro.com.ar" TargetMode="External"/><Relationship Id="rId4" Type="http://schemas.openxmlformats.org/officeDocument/2006/relationships/drawing" Target="../drawings/drawing3.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3.bin"/></Relationships>
</file>

<file path=xl/worksheets/_rels/sheet18.xml.rels><?xml version="1.0" encoding="UTF-8" standalone="yes"?>
<Relationships xmlns="http://schemas.openxmlformats.org/package/2006/relationships"><Relationship Id="rId3" Type="http://schemas.openxmlformats.org/officeDocument/2006/relationships/printerSettings" Target="../printerSettings/printerSettings14.bin"/><Relationship Id="rId2" Type="http://schemas.openxmlformats.org/officeDocument/2006/relationships/hyperlink" Target="../../../sheyde/Desktop/SEGURO%20AP%20COLONIA%20VACACIONES%202022%20V1.xlsx" TargetMode="External"/><Relationship Id="rId1" Type="http://schemas.openxmlformats.org/officeDocument/2006/relationships/hyperlink" Target="https://www.iapserseguros.com.ar/wp-content/uploads/2021/11/IS-Seguro-de-Accidentes-PERSONALES-Formulario-de-Denuncia.pdf" TargetMode="External"/><Relationship Id="rId4" Type="http://schemas.openxmlformats.org/officeDocument/2006/relationships/drawing" Target="../drawings/drawing5.xml"/></Relationships>
</file>

<file path=xl/worksheets/_rels/sheet19.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hyperlink" Target="mailto:atcomercial@institutoseguro.com.ar" TargetMode="External"/><Relationship Id="rId1" Type="http://schemas.openxmlformats.org/officeDocument/2006/relationships/hyperlink" Target="mailto:atcomercial2@institutoseguro.com.ar" TargetMode="External"/><Relationship Id="rId4" Type="http://schemas.openxmlformats.org/officeDocument/2006/relationships/drawing" Target="../drawings/drawing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6.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7.xml.rels><?xml version="1.0" encoding="UTF-8" standalone="yes"?>
<Relationships xmlns="http://schemas.openxmlformats.org/package/2006/relationships"><Relationship Id="rId8" Type="http://schemas.openxmlformats.org/officeDocument/2006/relationships/hyperlink" Target="mailto:gurizar@institutoseguro.com.ar" TargetMode="External"/><Relationship Id="rId3" Type="http://schemas.openxmlformats.org/officeDocument/2006/relationships/hyperlink" Target="mailto:jnicola@institutoseguro.com.ar" TargetMode="External"/><Relationship Id="rId7" Type="http://schemas.openxmlformats.org/officeDocument/2006/relationships/hyperlink" Target="mailto:jaybar@institutoseguro.com.ar" TargetMode="External"/><Relationship Id="rId2" Type="http://schemas.openxmlformats.org/officeDocument/2006/relationships/hyperlink" Target="mailto:rpagnone@institutoseguro.com.ar" TargetMode="External"/><Relationship Id="rId1" Type="http://schemas.openxmlformats.org/officeDocument/2006/relationships/hyperlink" Target="mailto:mraspini@institutoseguro.com.ar" TargetMode="External"/><Relationship Id="rId6" Type="http://schemas.openxmlformats.org/officeDocument/2006/relationships/hyperlink" Target="mailto:mcersofio@institutoseguro.com.ar" TargetMode="External"/><Relationship Id="rId11" Type="http://schemas.openxmlformats.org/officeDocument/2006/relationships/table" Target="../tables/table1.xml"/><Relationship Id="rId5" Type="http://schemas.openxmlformats.org/officeDocument/2006/relationships/hyperlink" Target="mailto:acaviglia@institutoseguro.com.ar" TargetMode="External"/><Relationship Id="rId10" Type="http://schemas.openxmlformats.org/officeDocument/2006/relationships/hyperlink" Target="mailto:sheyde@institutoseguro.com.ar" TargetMode="External"/><Relationship Id="rId4" Type="http://schemas.openxmlformats.org/officeDocument/2006/relationships/hyperlink" Target="mailto:dramos@institutoseguro.com.ar" TargetMode="External"/><Relationship Id="rId9" Type="http://schemas.openxmlformats.org/officeDocument/2006/relationships/hyperlink" Target="mailto:lgonzalez@institutoseguro.com.ar" TargetMode="Externa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H60"/>
  <sheetViews>
    <sheetView zoomScale="130" zoomScaleNormal="130" workbookViewId="0">
      <selection activeCell="B18" sqref="B18"/>
    </sheetView>
  </sheetViews>
  <sheetFormatPr baseColWidth="10" defaultRowHeight="15" x14ac:dyDescent="0.25"/>
  <cols>
    <col min="1" max="1" width="11.42578125" style="1"/>
    <col min="2" max="2" width="89.28515625" bestFit="1" customWidth="1"/>
    <col min="3" max="3" width="24.140625" bestFit="1" customWidth="1"/>
  </cols>
  <sheetData>
    <row r="1" spans="1:5" x14ac:dyDescent="0.25">
      <c r="A1" s="1">
        <v>1</v>
      </c>
      <c r="B1" t="s">
        <v>1100</v>
      </c>
      <c r="C1" s="513" t="s">
        <v>1104</v>
      </c>
      <c r="E1" s="513" t="s">
        <v>1106</v>
      </c>
    </row>
    <row r="2" spans="1:5" x14ac:dyDescent="0.25">
      <c r="B2" t="s">
        <v>1101</v>
      </c>
      <c r="C2" s="513" t="s">
        <v>1105</v>
      </c>
      <c r="E2" s="513" t="s">
        <v>1107</v>
      </c>
    </row>
    <row r="4" spans="1:5" x14ac:dyDescent="0.25">
      <c r="A4" s="1">
        <v>2</v>
      </c>
      <c r="B4" t="s">
        <v>1102</v>
      </c>
    </row>
    <row r="5" spans="1:5" x14ac:dyDescent="0.25">
      <c r="A5" s="1">
        <v>3</v>
      </c>
      <c r="B5" t="s">
        <v>1103</v>
      </c>
    </row>
    <row r="6" spans="1:5" x14ac:dyDescent="0.25">
      <c r="A6" s="1">
        <v>4</v>
      </c>
      <c r="B6" t="s">
        <v>1108</v>
      </c>
    </row>
    <row r="7" spans="1:5" x14ac:dyDescent="0.25">
      <c r="A7" s="1">
        <v>5</v>
      </c>
      <c r="B7" t="s">
        <v>1109</v>
      </c>
    </row>
    <row r="11" spans="1:5" x14ac:dyDescent="0.25">
      <c r="A11" s="520">
        <v>43209</v>
      </c>
      <c r="B11" t="s">
        <v>1112</v>
      </c>
    </row>
    <row r="12" spans="1:5" x14ac:dyDescent="0.25">
      <c r="B12" t="s">
        <v>1113</v>
      </c>
    </row>
    <row r="13" spans="1:5" x14ac:dyDescent="0.25">
      <c r="B13" t="s">
        <v>1114</v>
      </c>
    </row>
    <row r="14" spans="1:5" x14ac:dyDescent="0.25">
      <c r="B14" t="s">
        <v>1115</v>
      </c>
    </row>
    <row r="15" spans="1:5" x14ac:dyDescent="0.25">
      <c r="B15" t="s">
        <v>1116</v>
      </c>
    </row>
    <row r="17" spans="1:8" x14ac:dyDescent="0.25">
      <c r="B17" t="s">
        <v>1120</v>
      </c>
    </row>
    <row r="18" spans="1:8" x14ac:dyDescent="0.25">
      <c r="B18" t="s">
        <v>1121</v>
      </c>
    </row>
    <row r="19" spans="1:8" x14ac:dyDescent="0.25">
      <c r="B19" t="s">
        <v>1122</v>
      </c>
    </row>
    <row r="21" spans="1:8" x14ac:dyDescent="0.25">
      <c r="A21" s="520">
        <v>43216</v>
      </c>
      <c r="B21" t="s">
        <v>1123</v>
      </c>
    </row>
    <row r="22" spans="1:8" x14ac:dyDescent="0.25">
      <c r="B22" t="s">
        <v>372</v>
      </c>
    </row>
    <row r="23" spans="1:8" x14ac:dyDescent="0.25">
      <c r="B23" t="s">
        <v>373</v>
      </c>
    </row>
    <row r="24" spans="1:8" x14ac:dyDescent="0.25">
      <c r="B24" t="s">
        <v>1099</v>
      </c>
    </row>
    <row r="25" spans="1:8" x14ac:dyDescent="0.25">
      <c r="B25" t="s">
        <v>0</v>
      </c>
    </row>
    <row r="26" spans="1:8" ht="18.75" x14ac:dyDescent="0.3">
      <c r="B26" s="585"/>
      <c r="C26" s="585"/>
      <c r="D26" s="585"/>
      <c r="E26" s="585"/>
      <c r="F26" s="585"/>
      <c r="G26" s="585"/>
      <c r="H26" s="585"/>
    </row>
    <row r="27" spans="1:8" ht="26.25" x14ac:dyDescent="0.4">
      <c r="A27" s="520">
        <v>43216</v>
      </c>
      <c r="B27" s="586" t="s">
        <v>1125</v>
      </c>
    </row>
    <row r="28" spans="1:8" x14ac:dyDescent="0.25">
      <c r="B28" t="s">
        <v>1124</v>
      </c>
    </row>
    <row r="31" spans="1:8" x14ac:dyDescent="0.25">
      <c r="B31" t="s">
        <v>1126</v>
      </c>
    </row>
    <row r="32" spans="1:8" x14ac:dyDescent="0.25">
      <c r="B32" t="s">
        <v>1127</v>
      </c>
    </row>
    <row r="35" spans="1:2" ht="26.25" x14ac:dyDescent="0.4">
      <c r="A35" s="520">
        <v>43229</v>
      </c>
      <c r="B35" s="586" t="s">
        <v>1132</v>
      </c>
    </row>
    <row r="37" spans="1:2" x14ac:dyDescent="0.25">
      <c r="A37" s="1" t="s">
        <v>1818</v>
      </c>
      <c r="B37" t="s">
        <v>1133</v>
      </c>
    </row>
    <row r="38" spans="1:2" x14ac:dyDescent="0.25">
      <c r="A38" s="1" t="s">
        <v>1818</v>
      </c>
      <c r="B38" t="s">
        <v>1134</v>
      </c>
    </row>
    <row r="39" spans="1:2" x14ac:dyDescent="0.25">
      <c r="A39" s="1" t="s">
        <v>1818</v>
      </c>
      <c r="B39" t="s">
        <v>1135</v>
      </c>
    </row>
    <row r="40" spans="1:2" x14ac:dyDescent="0.25">
      <c r="A40" s="1" t="s">
        <v>1818</v>
      </c>
      <c r="B40" t="s">
        <v>1136</v>
      </c>
    </row>
    <row r="41" spans="1:2" x14ac:dyDescent="0.25">
      <c r="A41" s="1" t="s">
        <v>1818</v>
      </c>
      <c r="B41" t="s">
        <v>1137</v>
      </c>
    </row>
    <row r="42" spans="1:2" x14ac:dyDescent="0.25">
      <c r="A42" s="1" t="s">
        <v>1818</v>
      </c>
      <c r="B42" t="s">
        <v>1138</v>
      </c>
    </row>
    <row r="43" spans="1:2" x14ac:dyDescent="0.25">
      <c r="A43" s="1" t="s">
        <v>1818</v>
      </c>
      <c r="B43" t="s">
        <v>1139</v>
      </c>
    </row>
    <row r="44" spans="1:2" x14ac:dyDescent="0.25">
      <c r="A44" s="1" t="s">
        <v>1818</v>
      </c>
      <c r="B44" t="s">
        <v>1140</v>
      </c>
    </row>
    <row r="45" spans="1:2" x14ac:dyDescent="0.25">
      <c r="A45" s="1" t="s">
        <v>1818</v>
      </c>
      <c r="B45" t="s">
        <v>1141</v>
      </c>
    </row>
    <row r="47" spans="1:2" x14ac:dyDescent="0.25">
      <c r="A47" s="1" t="s">
        <v>1818</v>
      </c>
      <c r="B47" t="s">
        <v>1142</v>
      </c>
    </row>
    <row r="49" spans="1:2" x14ac:dyDescent="0.25">
      <c r="B49" s="603" t="s">
        <v>1816</v>
      </c>
    </row>
    <row r="52" spans="1:2" x14ac:dyDescent="0.25">
      <c r="A52" s="1" t="s">
        <v>1818</v>
      </c>
      <c r="B52" t="s">
        <v>1821</v>
      </c>
    </row>
    <row r="54" spans="1:2" ht="26.25" x14ac:dyDescent="0.4">
      <c r="A54" s="520">
        <v>43231</v>
      </c>
      <c r="B54" s="586" t="s">
        <v>1824</v>
      </c>
    </row>
    <row r="57" spans="1:2" x14ac:dyDescent="0.25">
      <c r="B57" t="s">
        <v>1826</v>
      </c>
    </row>
    <row r="58" spans="1:2" ht="26.25" x14ac:dyDescent="0.4">
      <c r="A58" s="520">
        <v>43256</v>
      </c>
      <c r="B58" s="586" t="s">
        <v>1825</v>
      </c>
    </row>
    <row r="59" spans="1:2" x14ac:dyDescent="0.25">
      <c r="B59" t="s">
        <v>1828</v>
      </c>
    </row>
    <row r="60" spans="1:2" x14ac:dyDescent="0.25">
      <c r="B60" t="s">
        <v>1827</v>
      </c>
    </row>
  </sheetData>
  <hyperlinks>
    <hyperlink ref="C1" location="'19 - 2 - tabla CSO masc'!A1" display="'19 - 2 - tabla CSO masc'!A1" xr:uid="{00000000-0004-0000-0000-000000000000}"/>
    <hyperlink ref="C2" location="'19 - 2 - tabla CSO fem'!A1" display="'19 - 2 - tabla CSO fem'!A1" xr:uid="{00000000-0004-0000-0000-000001000000}"/>
    <hyperlink ref="E1" location="'19 - 3 - tabla CSO masc'!A1" display="'19 - 3 - tabla CSO masc'!A1" xr:uid="{00000000-0004-0000-0000-000002000000}"/>
    <hyperlink ref="E2" location="'19 - 3 - tabla CSO fem'!A1" display="'19 - 3 - tabla CSO fem'!A1" xr:uid="{00000000-0004-0000-0000-000003000000}"/>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67"/>
  <sheetViews>
    <sheetView showGridLines="0" showRowColHeaders="0" zoomScale="80" zoomScaleNormal="80" workbookViewId="0">
      <pane ySplit="1" topLeftCell="A2" activePane="bottomLeft" state="frozen"/>
      <selection pane="bottomLeft" activeCell="P7" sqref="P7"/>
    </sheetView>
  </sheetViews>
  <sheetFormatPr baseColWidth="10" defaultRowHeight="15" x14ac:dyDescent="0.25"/>
  <cols>
    <col min="1" max="1" width="11.42578125" style="8"/>
    <col min="2" max="2" width="13.42578125" style="9" bestFit="1" customWidth="1"/>
    <col min="3" max="16384" width="11.42578125" style="8"/>
  </cols>
  <sheetData>
    <row r="1" spans="1:6" ht="34.5" thickBot="1" x14ac:dyDescent="0.3">
      <c r="A1" s="131" t="s">
        <v>369</v>
      </c>
      <c r="B1" s="17" t="s">
        <v>100</v>
      </c>
      <c r="E1" s="130" t="s">
        <v>368</v>
      </c>
      <c r="F1" s="129" t="s">
        <v>367</v>
      </c>
    </row>
    <row r="2" spans="1:6" ht="24.95" customHeight="1" x14ac:dyDescent="0.25">
      <c r="A2" s="124">
        <v>1</v>
      </c>
      <c r="B2" s="122">
        <v>0.152</v>
      </c>
      <c r="E2" s="126">
        <v>1</v>
      </c>
      <c r="F2" s="3">
        <v>0</v>
      </c>
    </row>
    <row r="3" spans="1:6" ht="24.95" customHeight="1" x14ac:dyDescent="0.25">
      <c r="A3" s="123">
        <v>2</v>
      </c>
      <c r="B3" s="122">
        <v>0.155</v>
      </c>
      <c r="E3" s="126">
        <v>2</v>
      </c>
      <c r="F3" s="4">
        <v>1.09E-2</v>
      </c>
    </row>
    <row r="4" spans="1:6" ht="24.95" customHeight="1" x14ac:dyDescent="0.25">
      <c r="A4" s="123">
        <v>3</v>
      </c>
      <c r="B4" s="122">
        <v>0.157</v>
      </c>
      <c r="E4" s="126">
        <v>3</v>
      </c>
      <c r="F4" s="4">
        <v>2.1899999999999999E-2</v>
      </c>
    </row>
    <row r="5" spans="1:6" ht="24.95" customHeight="1" x14ac:dyDescent="0.25">
      <c r="A5" s="123">
        <v>4</v>
      </c>
      <c r="B5" s="122">
        <v>0.159</v>
      </c>
      <c r="E5" s="126">
        <v>4</v>
      </c>
      <c r="F5" s="4">
        <v>3.3000000000000002E-2</v>
      </c>
    </row>
    <row r="6" spans="1:6" ht="24.95" customHeight="1" x14ac:dyDescent="0.25">
      <c r="A6" s="123">
        <v>5</v>
      </c>
      <c r="B6" s="122">
        <v>0.16200000000000001</v>
      </c>
      <c r="E6" s="126">
        <v>5</v>
      </c>
      <c r="F6" s="4">
        <v>4.4200000000000003E-2</v>
      </c>
    </row>
    <row r="7" spans="1:6" ht="24.95" customHeight="1" x14ac:dyDescent="0.25">
      <c r="A7" s="123">
        <v>6</v>
      </c>
      <c r="B7" s="122">
        <v>0.16399999999999998</v>
      </c>
      <c r="E7" s="128">
        <v>6</v>
      </c>
      <c r="F7" s="127">
        <v>5.5399999999999998E-2</v>
      </c>
    </row>
    <row r="8" spans="1:6" ht="24.95" customHeight="1" x14ac:dyDescent="0.25">
      <c r="A8" s="123">
        <v>7</v>
      </c>
      <c r="B8" s="122">
        <v>0.16600000000000001</v>
      </c>
      <c r="E8" s="126">
        <v>7</v>
      </c>
      <c r="F8" s="4">
        <v>6.6799999999999998E-2</v>
      </c>
    </row>
    <row r="9" spans="1:6" ht="24.95" customHeight="1" x14ac:dyDescent="0.25">
      <c r="A9" s="123">
        <v>8</v>
      </c>
      <c r="B9" s="122">
        <v>0.16899999999999998</v>
      </c>
      <c r="E9" s="126">
        <v>8</v>
      </c>
      <c r="F9" s="4">
        <v>7.8200000000000006E-2</v>
      </c>
    </row>
    <row r="10" spans="1:6" ht="24.95" customHeight="1" x14ac:dyDescent="0.25">
      <c r="A10" s="123">
        <v>9</v>
      </c>
      <c r="B10" s="122">
        <v>0.17100000000000001</v>
      </c>
      <c r="E10" s="126">
        <v>9</v>
      </c>
      <c r="F10" s="4">
        <v>8.9599999999999999E-2</v>
      </c>
    </row>
    <row r="11" spans="1:6" ht="24.95" customHeight="1" x14ac:dyDescent="0.25">
      <c r="A11" s="123">
        <v>10</v>
      </c>
      <c r="B11" s="122">
        <v>0.17300000000000001</v>
      </c>
      <c r="E11" s="126">
        <v>10</v>
      </c>
      <c r="F11" s="4">
        <v>0.1012</v>
      </c>
    </row>
    <row r="12" spans="1:6" ht="24.95" customHeight="1" x14ac:dyDescent="0.25">
      <c r="A12" s="123">
        <v>11</v>
      </c>
      <c r="B12" s="122">
        <v>0.17600000000000002</v>
      </c>
      <c r="E12" s="126">
        <v>11</v>
      </c>
      <c r="F12" s="4">
        <v>0.1128</v>
      </c>
    </row>
    <row r="13" spans="1:6" ht="24.95" customHeight="1" x14ac:dyDescent="0.25">
      <c r="A13" s="123">
        <v>12</v>
      </c>
      <c r="B13" s="122">
        <v>0.17800000000000002</v>
      </c>
      <c r="E13" s="128">
        <v>12</v>
      </c>
      <c r="F13" s="127">
        <v>0.1245</v>
      </c>
    </row>
    <row r="14" spans="1:6" ht="24.95" customHeight="1" x14ac:dyDescent="0.25">
      <c r="A14" s="123">
        <v>13</v>
      </c>
      <c r="B14" s="122">
        <v>0.18</v>
      </c>
      <c r="E14" s="126">
        <v>13</v>
      </c>
      <c r="F14" s="3">
        <v>13.63</v>
      </c>
    </row>
    <row r="15" spans="1:6" ht="24.95" customHeight="1" x14ac:dyDescent="0.25">
      <c r="A15" s="123">
        <v>14</v>
      </c>
      <c r="B15" s="122">
        <v>0.183</v>
      </c>
      <c r="E15" s="126">
        <v>14</v>
      </c>
      <c r="F15" s="3">
        <v>14.82</v>
      </c>
    </row>
    <row r="16" spans="1:6" ht="24.95" customHeight="1" x14ac:dyDescent="0.25">
      <c r="A16" s="123">
        <v>15</v>
      </c>
      <c r="B16" s="122">
        <v>0.185</v>
      </c>
      <c r="E16" s="126">
        <v>15</v>
      </c>
      <c r="F16" s="3">
        <v>16.02</v>
      </c>
    </row>
    <row r="17" spans="1:6" ht="24.95" customHeight="1" x14ac:dyDescent="0.25">
      <c r="A17" s="123">
        <v>16</v>
      </c>
      <c r="B17" s="122">
        <v>0.187</v>
      </c>
      <c r="E17" s="126">
        <v>16</v>
      </c>
      <c r="F17" s="3">
        <v>17.22</v>
      </c>
    </row>
    <row r="18" spans="1:6" ht="24.95" customHeight="1" x14ac:dyDescent="0.25">
      <c r="A18" s="123">
        <v>17</v>
      </c>
      <c r="B18" s="122">
        <v>0.19</v>
      </c>
      <c r="E18" s="126">
        <v>17</v>
      </c>
      <c r="F18" s="3">
        <v>18.43</v>
      </c>
    </row>
    <row r="19" spans="1:6" ht="24.95" customHeight="1" x14ac:dyDescent="0.25">
      <c r="A19" s="123">
        <v>18</v>
      </c>
      <c r="B19" s="122">
        <v>0.192</v>
      </c>
      <c r="E19" s="126">
        <v>18</v>
      </c>
      <c r="F19" s="3">
        <v>19.649999999999999</v>
      </c>
    </row>
    <row r="20" spans="1:6" ht="24.95" customHeight="1" x14ac:dyDescent="0.25">
      <c r="A20" s="123">
        <v>19</v>
      </c>
      <c r="B20" s="122">
        <v>0.19399999999999998</v>
      </c>
      <c r="E20" s="126">
        <v>19</v>
      </c>
      <c r="F20" s="3">
        <v>20.87</v>
      </c>
    </row>
    <row r="21" spans="1:6" ht="24.95" customHeight="1" x14ac:dyDescent="0.25">
      <c r="A21" s="123">
        <v>20</v>
      </c>
      <c r="B21" s="122">
        <v>0.19699999999999998</v>
      </c>
      <c r="E21" s="126">
        <v>20</v>
      </c>
      <c r="F21" s="3">
        <v>22.11</v>
      </c>
    </row>
    <row r="22" spans="1:6" ht="24.95" customHeight="1" x14ac:dyDescent="0.25">
      <c r="A22" s="123">
        <v>21</v>
      </c>
      <c r="B22" s="122">
        <v>0.19899999999999998</v>
      </c>
      <c r="E22" s="126">
        <v>21</v>
      </c>
      <c r="F22" s="3">
        <v>23.35</v>
      </c>
    </row>
    <row r="23" spans="1:6" ht="24.95" customHeight="1" x14ac:dyDescent="0.25">
      <c r="A23" s="123">
        <v>22</v>
      </c>
      <c r="B23" s="122">
        <v>0.20100000000000001</v>
      </c>
      <c r="E23" s="126">
        <v>22</v>
      </c>
      <c r="F23" s="3">
        <v>24.6</v>
      </c>
    </row>
    <row r="24" spans="1:6" ht="24.95" customHeight="1" x14ac:dyDescent="0.25">
      <c r="A24" s="123">
        <v>23</v>
      </c>
      <c r="B24" s="122">
        <v>0.20399999999999999</v>
      </c>
      <c r="E24" s="126">
        <v>23</v>
      </c>
      <c r="F24" s="3">
        <v>25.86</v>
      </c>
    </row>
    <row r="25" spans="1:6" ht="24.95" customHeight="1" x14ac:dyDescent="0.25">
      <c r="A25" s="123">
        <v>24</v>
      </c>
      <c r="B25" s="122">
        <v>0.20600000000000002</v>
      </c>
      <c r="E25" s="126">
        <v>24</v>
      </c>
      <c r="F25" s="3">
        <v>27.12</v>
      </c>
    </row>
    <row r="26" spans="1:6" ht="24.95" customHeight="1" x14ac:dyDescent="0.25">
      <c r="A26" s="123">
        <v>25</v>
      </c>
      <c r="B26" s="122">
        <v>0.20800000000000002</v>
      </c>
      <c r="E26" s="126">
        <v>25</v>
      </c>
      <c r="F26" s="3">
        <v>28.39</v>
      </c>
    </row>
    <row r="27" spans="1:6" ht="24.95" customHeight="1" x14ac:dyDescent="0.25">
      <c r="A27" s="123">
        <v>26</v>
      </c>
      <c r="B27" s="122">
        <v>0.21100000000000002</v>
      </c>
      <c r="E27" s="126">
        <v>26</v>
      </c>
      <c r="F27" s="3">
        <v>29.67</v>
      </c>
    </row>
    <row r="28" spans="1:6" ht="24.95" customHeight="1" x14ac:dyDescent="0.25">
      <c r="A28" s="123">
        <v>27</v>
      </c>
      <c r="B28" s="122">
        <v>0.21299999999999999</v>
      </c>
      <c r="E28" s="126">
        <v>27</v>
      </c>
      <c r="F28" s="3">
        <v>30.96</v>
      </c>
    </row>
    <row r="29" spans="1:6" ht="24.95" customHeight="1" x14ac:dyDescent="0.25">
      <c r="A29" s="123">
        <v>28</v>
      </c>
      <c r="B29" s="122">
        <v>0.215</v>
      </c>
      <c r="E29" s="126">
        <v>28</v>
      </c>
      <c r="F29" s="3">
        <v>32.25</v>
      </c>
    </row>
    <row r="30" spans="1:6" ht="24.95" customHeight="1" x14ac:dyDescent="0.25">
      <c r="A30" s="123">
        <v>29</v>
      </c>
      <c r="B30" s="122">
        <v>0.218</v>
      </c>
      <c r="E30" s="126">
        <v>29</v>
      </c>
      <c r="F30" s="3">
        <v>33.56</v>
      </c>
    </row>
    <row r="31" spans="1:6" ht="24.95" customHeight="1" x14ac:dyDescent="0.25">
      <c r="A31" s="123">
        <v>30</v>
      </c>
      <c r="B31" s="122">
        <v>0.22</v>
      </c>
      <c r="E31" s="126">
        <v>30</v>
      </c>
      <c r="F31" s="3">
        <v>34.869999999999997</v>
      </c>
    </row>
    <row r="32" spans="1:6" ht="24.95" customHeight="1" x14ac:dyDescent="0.25">
      <c r="A32" s="123">
        <v>31</v>
      </c>
      <c r="B32" s="122">
        <v>0.222</v>
      </c>
      <c r="E32" s="126">
        <v>31</v>
      </c>
      <c r="F32" s="3">
        <v>36.19</v>
      </c>
    </row>
    <row r="33" spans="1:6" ht="24.95" customHeight="1" x14ac:dyDescent="0.25">
      <c r="A33" s="123">
        <v>32</v>
      </c>
      <c r="B33" s="122">
        <v>0.22500000000000001</v>
      </c>
      <c r="E33" s="126">
        <v>32</v>
      </c>
      <c r="F33" s="3">
        <v>37.51</v>
      </c>
    </row>
    <row r="34" spans="1:6" ht="24.95" customHeight="1" x14ac:dyDescent="0.25">
      <c r="A34" s="123">
        <v>33</v>
      </c>
      <c r="B34" s="122">
        <v>0.22699999999999998</v>
      </c>
      <c r="E34" s="126">
        <v>33</v>
      </c>
      <c r="F34" s="3">
        <v>38.840000000000003</v>
      </c>
    </row>
    <row r="35" spans="1:6" ht="24.95" customHeight="1" x14ac:dyDescent="0.25">
      <c r="A35" s="123">
        <v>34</v>
      </c>
      <c r="B35" s="122">
        <v>0.22899999999999998</v>
      </c>
      <c r="E35" s="126">
        <v>34</v>
      </c>
      <c r="F35" s="3">
        <v>40.18</v>
      </c>
    </row>
    <row r="36" spans="1:6" ht="24.95" customHeight="1" x14ac:dyDescent="0.25">
      <c r="A36" s="123">
        <v>35</v>
      </c>
      <c r="B36" s="122">
        <v>0.23199999999999998</v>
      </c>
      <c r="E36" s="126">
        <v>35</v>
      </c>
      <c r="F36" s="3">
        <v>41.53</v>
      </c>
    </row>
    <row r="37" spans="1:6" ht="24.95" customHeight="1" x14ac:dyDescent="0.25">
      <c r="A37" s="123">
        <v>36</v>
      </c>
      <c r="B37" s="122">
        <v>0.23399999999999999</v>
      </c>
      <c r="E37" s="126">
        <v>36</v>
      </c>
      <c r="F37" s="3">
        <v>42.89</v>
      </c>
    </row>
    <row r="38" spans="1:6" ht="24.95" customHeight="1" x14ac:dyDescent="0.25">
      <c r="A38" s="123">
        <v>37</v>
      </c>
      <c r="B38" s="122">
        <v>0.23600000000000002</v>
      </c>
    </row>
    <row r="39" spans="1:6" ht="24.95" customHeight="1" x14ac:dyDescent="0.25">
      <c r="A39" s="123">
        <v>38</v>
      </c>
      <c r="B39" s="122">
        <v>0.23899999999999999</v>
      </c>
      <c r="E39" s="8" t="s">
        <v>366</v>
      </c>
      <c r="F39" s="8" t="e">
        <f>#REF!</f>
        <v>#REF!</v>
      </c>
    </row>
    <row r="40" spans="1:6" ht="24.95" customHeight="1" x14ac:dyDescent="0.25">
      <c r="A40" s="123">
        <v>39</v>
      </c>
      <c r="B40" s="122">
        <v>0.24100000000000002</v>
      </c>
    </row>
    <row r="41" spans="1:6" ht="24.95" customHeight="1" x14ac:dyDescent="0.25">
      <c r="A41" s="123">
        <v>40</v>
      </c>
      <c r="B41" s="122">
        <v>0.24299999999999999</v>
      </c>
      <c r="E41" s="8" t="s">
        <v>365</v>
      </c>
      <c r="F41" s="125" t="e">
        <f>VLOOKUP(F39,E2:F13,2,FALSE)</f>
        <v>#REF!</v>
      </c>
    </row>
    <row r="42" spans="1:6" ht="24.95" customHeight="1" x14ac:dyDescent="0.25">
      <c r="A42" s="124">
        <v>41</v>
      </c>
      <c r="B42" s="122">
        <v>0.245</v>
      </c>
    </row>
    <row r="43" spans="1:6" ht="24.95" customHeight="1" x14ac:dyDescent="0.25">
      <c r="A43" s="123">
        <v>42</v>
      </c>
      <c r="B43" s="122">
        <v>0.248</v>
      </c>
    </row>
    <row r="44" spans="1:6" ht="24.95" customHeight="1" x14ac:dyDescent="0.25">
      <c r="A44" s="123">
        <v>43</v>
      </c>
      <c r="B44" s="122">
        <v>0.25</v>
      </c>
    </row>
    <row r="45" spans="1:6" ht="24.95" customHeight="1" x14ac:dyDescent="0.25">
      <c r="A45" s="123">
        <v>44</v>
      </c>
      <c r="B45" s="122">
        <v>0.252</v>
      </c>
    </row>
    <row r="46" spans="1:6" ht="24.95" customHeight="1" x14ac:dyDescent="0.25">
      <c r="A46" s="123">
        <v>45</v>
      </c>
      <c r="B46" s="122">
        <v>0.255</v>
      </c>
    </row>
    <row r="47" spans="1:6" ht="24.95" customHeight="1" x14ac:dyDescent="0.25">
      <c r="A47" s="123">
        <v>46</v>
      </c>
      <c r="B47" s="122">
        <v>0.25700000000000001</v>
      </c>
    </row>
    <row r="48" spans="1:6" ht="24.95" customHeight="1" x14ac:dyDescent="0.25">
      <c r="A48" s="123">
        <v>47</v>
      </c>
      <c r="B48" s="122">
        <v>0.25900000000000001</v>
      </c>
    </row>
    <row r="49" spans="1:2" ht="24.95" customHeight="1" x14ac:dyDescent="0.25">
      <c r="A49" s="123">
        <v>48</v>
      </c>
      <c r="B49" s="122">
        <v>0.26200000000000001</v>
      </c>
    </row>
    <row r="50" spans="1:2" ht="24.95" customHeight="1" x14ac:dyDescent="0.25">
      <c r="A50" s="123">
        <v>49</v>
      </c>
      <c r="B50" s="122">
        <v>0.26400000000000001</v>
      </c>
    </row>
    <row r="51" spans="1:2" ht="24.95" customHeight="1" x14ac:dyDescent="0.25">
      <c r="A51" s="123">
        <v>50</v>
      </c>
      <c r="B51" s="122">
        <v>0.26600000000000001</v>
      </c>
    </row>
    <row r="52" spans="1:2" ht="24.95" customHeight="1" x14ac:dyDescent="0.25">
      <c r="A52" s="123">
        <v>51</v>
      </c>
      <c r="B52" s="122">
        <v>0.26899999999999996</v>
      </c>
    </row>
    <row r="53" spans="1:2" ht="24.95" customHeight="1" x14ac:dyDescent="0.25">
      <c r="A53" s="123">
        <v>52</v>
      </c>
      <c r="B53" s="122">
        <v>0.27100000000000002</v>
      </c>
    </row>
    <row r="54" spans="1:2" ht="24.95" customHeight="1" x14ac:dyDescent="0.25">
      <c r="A54" s="123">
        <v>53</v>
      </c>
      <c r="B54" s="122">
        <v>0.27300000000000002</v>
      </c>
    </row>
    <row r="55" spans="1:2" ht="24.95" customHeight="1" x14ac:dyDescent="0.25">
      <c r="A55" s="123">
        <v>54</v>
      </c>
      <c r="B55" s="122">
        <v>0.27600000000000002</v>
      </c>
    </row>
    <row r="56" spans="1:2" ht="24.95" customHeight="1" x14ac:dyDescent="0.25">
      <c r="A56" s="123">
        <v>55</v>
      </c>
      <c r="B56" s="122">
        <v>0.27800000000000002</v>
      </c>
    </row>
    <row r="57" spans="1:2" ht="24.95" customHeight="1" x14ac:dyDescent="0.25">
      <c r="A57" s="123">
        <v>56</v>
      </c>
      <c r="B57" s="122">
        <v>0.28000000000000003</v>
      </c>
    </row>
    <row r="58" spans="1:2" ht="24.95" customHeight="1" x14ac:dyDescent="0.25">
      <c r="A58" s="123">
        <v>57</v>
      </c>
      <c r="B58" s="122">
        <v>0.28300000000000003</v>
      </c>
    </row>
    <row r="59" spans="1:2" ht="24.95" customHeight="1" x14ac:dyDescent="0.25">
      <c r="A59" s="123">
        <v>58</v>
      </c>
      <c r="B59" s="122">
        <v>0.28499999999999998</v>
      </c>
    </row>
    <row r="60" spans="1:2" ht="24.95" customHeight="1" x14ac:dyDescent="0.25">
      <c r="A60" s="123">
        <v>59</v>
      </c>
      <c r="B60" s="122">
        <v>0.28699999999999998</v>
      </c>
    </row>
    <row r="61" spans="1:2" ht="24.95" customHeight="1" x14ac:dyDescent="0.25">
      <c r="A61" s="123">
        <v>60</v>
      </c>
      <c r="B61" s="122">
        <v>0.28999999999999998</v>
      </c>
    </row>
    <row r="62" spans="1:2" ht="24.95" customHeight="1" x14ac:dyDescent="0.25">
      <c r="A62" s="123">
        <v>61</v>
      </c>
      <c r="B62" s="122">
        <v>0.29199999999999998</v>
      </c>
    </row>
    <row r="63" spans="1:2" ht="24.95" customHeight="1" x14ac:dyDescent="0.25">
      <c r="A63" s="123">
        <v>62</v>
      </c>
      <c r="B63" s="122">
        <v>0.29399999999999998</v>
      </c>
    </row>
    <row r="64" spans="1:2" ht="24.95" customHeight="1" x14ac:dyDescent="0.25">
      <c r="A64" s="123">
        <v>63</v>
      </c>
      <c r="B64" s="122">
        <v>0.29699999999999999</v>
      </c>
    </row>
    <row r="65" spans="1:2" ht="24.95" customHeight="1" x14ac:dyDescent="0.25">
      <c r="A65" s="123">
        <v>64</v>
      </c>
      <c r="B65" s="122">
        <v>0.29899999999999999</v>
      </c>
    </row>
    <row r="66" spans="1:2" ht="24.95" customHeight="1" x14ac:dyDescent="0.25">
      <c r="A66" s="123">
        <v>65</v>
      </c>
      <c r="B66" s="122">
        <v>0.30099999999999999</v>
      </c>
    </row>
    <row r="67" spans="1:2" ht="24.95" customHeight="1" x14ac:dyDescent="0.25">
      <c r="A67" s="123">
        <v>66</v>
      </c>
      <c r="B67" s="122">
        <v>0.30399999999999999</v>
      </c>
    </row>
    <row r="68" spans="1:2" ht="24.95" customHeight="1" x14ac:dyDescent="0.25">
      <c r="A68" s="123">
        <v>67</v>
      </c>
      <c r="B68" s="122">
        <v>0.30599999999999999</v>
      </c>
    </row>
    <row r="69" spans="1:2" ht="24.95" customHeight="1" x14ac:dyDescent="0.25">
      <c r="A69" s="123">
        <v>68</v>
      </c>
      <c r="B69" s="122">
        <v>0.308</v>
      </c>
    </row>
    <row r="70" spans="1:2" ht="24.95" customHeight="1" x14ac:dyDescent="0.25">
      <c r="A70" s="123">
        <v>69</v>
      </c>
      <c r="B70" s="122">
        <v>0.311</v>
      </c>
    </row>
    <row r="71" spans="1:2" ht="24.95" customHeight="1" x14ac:dyDescent="0.25">
      <c r="A71" s="123">
        <v>70</v>
      </c>
      <c r="B71" s="122">
        <v>0.313</v>
      </c>
    </row>
    <row r="72" spans="1:2" ht="24.95" customHeight="1" x14ac:dyDescent="0.25">
      <c r="A72" s="123">
        <v>71</v>
      </c>
      <c r="B72" s="122">
        <v>0.315</v>
      </c>
    </row>
    <row r="73" spans="1:2" ht="24.95" customHeight="1" x14ac:dyDescent="0.25">
      <c r="A73" s="123">
        <v>72</v>
      </c>
      <c r="B73" s="122">
        <v>0.318</v>
      </c>
    </row>
    <row r="74" spans="1:2" ht="24.95" customHeight="1" x14ac:dyDescent="0.25">
      <c r="A74" s="123">
        <v>73</v>
      </c>
      <c r="B74" s="122">
        <v>0.32</v>
      </c>
    </row>
    <row r="75" spans="1:2" ht="24.95" customHeight="1" x14ac:dyDescent="0.25">
      <c r="A75" s="123">
        <v>74</v>
      </c>
      <c r="B75" s="122">
        <v>0.32200000000000001</v>
      </c>
    </row>
    <row r="76" spans="1:2" ht="24.95" customHeight="1" x14ac:dyDescent="0.25">
      <c r="A76" s="123">
        <v>75</v>
      </c>
      <c r="B76" s="122">
        <v>0.32500000000000001</v>
      </c>
    </row>
    <row r="77" spans="1:2" ht="24.95" customHeight="1" x14ac:dyDescent="0.25">
      <c r="A77" s="123">
        <v>76</v>
      </c>
      <c r="B77" s="122">
        <v>0.32700000000000001</v>
      </c>
    </row>
    <row r="78" spans="1:2" ht="24.95" customHeight="1" x14ac:dyDescent="0.25">
      <c r="A78" s="123">
        <v>77</v>
      </c>
      <c r="B78" s="122">
        <v>0.32899999999999996</v>
      </c>
    </row>
    <row r="79" spans="1:2" ht="24.95" customHeight="1" x14ac:dyDescent="0.25">
      <c r="A79" s="123">
        <v>78</v>
      </c>
      <c r="B79" s="122">
        <v>0.33200000000000002</v>
      </c>
    </row>
    <row r="80" spans="1:2" ht="24.95" customHeight="1" x14ac:dyDescent="0.25">
      <c r="A80" s="123">
        <v>79</v>
      </c>
      <c r="B80" s="122">
        <v>0.33399999999999996</v>
      </c>
    </row>
    <row r="81" spans="1:2" ht="24.95" customHeight="1" x14ac:dyDescent="0.25">
      <c r="A81" s="123">
        <v>80</v>
      </c>
      <c r="B81" s="122">
        <v>0.33600000000000002</v>
      </c>
    </row>
    <row r="82" spans="1:2" ht="24.95" customHeight="1" x14ac:dyDescent="0.25">
      <c r="A82" s="124">
        <v>81</v>
      </c>
      <c r="B82" s="122">
        <v>0.33899999999999997</v>
      </c>
    </row>
    <row r="83" spans="1:2" ht="24.95" customHeight="1" x14ac:dyDescent="0.25">
      <c r="A83" s="123">
        <v>82</v>
      </c>
      <c r="B83" s="122">
        <v>0.34100000000000003</v>
      </c>
    </row>
    <row r="84" spans="1:2" ht="24.95" customHeight="1" x14ac:dyDescent="0.25">
      <c r="A84" s="123">
        <v>83</v>
      </c>
      <c r="B84" s="122">
        <v>0.34299999999999997</v>
      </c>
    </row>
    <row r="85" spans="1:2" ht="24.95" customHeight="1" x14ac:dyDescent="0.25">
      <c r="A85" s="123">
        <v>84</v>
      </c>
      <c r="B85" s="122">
        <v>0.34600000000000003</v>
      </c>
    </row>
    <row r="86" spans="1:2" ht="24.95" customHeight="1" x14ac:dyDescent="0.25">
      <c r="A86" s="123">
        <v>85</v>
      </c>
      <c r="B86" s="122">
        <v>0.34799999999999998</v>
      </c>
    </row>
    <row r="87" spans="1:2" ht="24.95" customHeight="1" x14ac:dyDescent="0.25">
      <c r="A87" s="123">
        <v>86</v>
      </c>
      <c r="B87" s="122">
        <v>0.35</v>
      </c>
    </row>
    <row r="88" spans="1:2" ht="24.95" customHeight="1" x14ac:dyDescent="0.25">
      <c r="A88" s="123">
        <v>87</v>
      </c>
      <c r="B88" s="122">
        <v>0.35299999999999998</v>
      </c>
    </row>
    <row r="89" spans="1:2" ht="24.95" customHeight="1" x14ac:dyDescent="0.25">
      <c r="A89" s="123">
        <v>88</v>
      </c>
      <c r="B89" s="122">
        <v>0.35499999999999998</v>
      </c>
    </row>
    <row r="90" spans="1:2" ht="24.95" customHeight="1" x14ac:dyDescent="0.25">
      <c r="A90" s="123">
        <v>89</v>
      </c>
      <c r="B90" s="122">
        <v>0.35700000000000004</v>
      </c>
    </row>
    <row r="91" spans="1:2" ht="24.95" customHeight="1" x14ac:dyDescent="0.25">
      <c r="A91" s="123">
        <v>90</v>
      </c>
      <c r="B91" s="122">
        <v>0.36</v>
      </c>
    </row>
    <row r="92" spans="1:2" ht="24.95" customHeight="1" x14ac:dyDescent="0.25">
      <c r="A92" s="123">
        <v>91</v>
      </c>
      <c r="B92" s="122">
        <v>0.36200000000000004</v>
      </c>
    </row>
    <row r="93" spans="1:2" ht="24.95" customHeight="1" x14ac:dyDescent="0.25">
      <c r="A93" s="123">
        <v>92</v>
      </c>
      <c r="B93" s="122">
        <v>0.36399999999999999</v>
      </c>
    </row>
    <row r="94" spans="1:2" ht="24.95" customHeight="1" x14ac:dyDescent="0.25">
      <c r="A94" s="123">
        <v>93</v>
      </c>
      <c r="B94" s="122">
        <v>0.36700000000000005</v>
      </c>
    </row>
    <row r="95" spans="1:2" ht="24.95" customHeight="1" x14ac:dyDescent="0.25">
      <c r="A95" s="123">
        <v>94</v>
      </c>
      <c r="B95" s="122">
        <v>0.36899999999999999</v>
      </c>
    </row>
    <row r="96" spans="1:2" ht="24.95" customHeight="1" x14ac:dyDescent="0.25">
      <c r="A96" s="123">
        <v>95</v>
      </c>
      <c r="B96" s="122">
        <v>0.371</v>
      </c>
    </row>
    <row r="97" spans="1:2" ht="24.95" customHeight="1" x14ac:dyDescent="0.25">
      <c r="A97" s="123">
        <v>96</v>
      </c>
      <c r="B97" s="122">
        <v>0.374</v>
      </c>
    </row>
    <row r="98" spans="1:2" ht="24.95" customHeight="1" x14ac:dyDescent="0.25">
      <c r="A98" s="123">
        <v>97</v>
      </c>
      <c r="B98" s="122">
        <v>0.376</v>
      </c>
    </row>
    <row r="99" spans="1:2" ht="24.95" customHeight="1" x14ac:dyDescent="0.25">
      <c r="A99" s="123">
        <v>98</v>
      </c>
      <c r="B99" s="122">
        <v>0.37799999999999995</v>
      </c>
    </row>
    <row r="100" spans="1:2" ht="24.95" customHeight="1" x14ac:dyDescent="0.25">
      <c r="A100" s="123">
        <v>99</v>
      </c>
      <c r="B100" s="122">
        <v>0.38100000000000001</v>
      </c>
    </row>
    <row r="101" spans="1:2" ht="24.95" customHeight="1" x14ac:dyDescent="0.25">
      <c r="A101" s="123">
        <v>100</v>
      </c>
      <c r="B101" s="122">
        <v>0.38299999999999995</v>
      </c>
    </row>
    <row r="102" spans="1:2" ht="24.95" customHeight="1" x14ac:dyDescent="0.25">
      <c r="A102" s="123">
        <v>101</v>
      </c>
      <c r="B102" s="122">
        <v>0.38500000000000001</v>
      </c>
    </row>
    <row r="103" spans="1:2" ht="24.95" customHeight="1" x14ac:dyDescent="0.25">
      <c r="A103" s="123">
        <v>102</v>
      </c>
      <c r="B103" s="122">
        <v>0.38799999999999996</v>
      </c>
    </row>
    <row r="104" spans="1:2" ht="24.95" customHeight="1" x14ac:dyDescent="0.25">
      <c r="A104" s="123">
        <v>103</v>
      </c>
      <c r="B104" s="122">
        <v>0.39</v>
      </c>
    </row>
    <row r="105" spans="1:2" ht="24.95" customHeight="1" x14ac:dyDescent="0.25">
      <c r="A105" s="123">
        <v>104</v>
      </c>
      <c r="B105" s="122">
        <v>0.39200000000000002</v>
      </c>
    </row>
    <row r="106" spans="1:2" ht="24.95" customHeight="1" x14ac:dyDescent="0.25">
      <c r="A106" s="123">
        <v>105</v>
      </c>
      <c r="B106" s="122">
        <v>0.39500000000000002</v>
      </c>
    </row>
    <row r="107" spans="1:2" ht="24.95" customHeight="1" x14ac:dyDescent="0.25">
      <c r="A107" s="123">
        <v>106</v>
      </c>
      <c r="B107" s="122">
        <v>0.39700000000000002</v>
      </c>
    </row>
    <row r="108" spans="1:2" ht="24.95" customHeight="1" x14ac:dyDescent="0.25">
      <c r="A108" s="123">
        <v>107</v>
      </c>
      <c r="B108" s="122">
        <v>0.39899999999999997</v>
      </c>
    </row>
    <row r="109" spans="1:2" ht="24.95" customHeight="1" x14ac:dyDescent="0.25">
      <c r="A109" s="123">
        <v>108</v>
      </c>
      <c r="B109" s="122">
        <v>0.40200000000000002</v>
      </c>
    </row>
    <row r="110" spans="1:2" ht="24.95" customHeight="1" x14ac:dyDescent="0.25">
      <c r="A110" s="123">
        <v>109</v>
      </c>
      <c r="B110" s="122">
        <v>0.40399999999999997</v>
      </c>
    </row>
    <row r="111" spans="1:2" ht="24.95" customHeight="1" x14ac:dyDescent="0.25">
      <c r="A111" s="123">
        <v>110</v>
      </c>
      <c r="B111" s="122">
        <v>0.40600000000000003</v>
      </c>
    </row>
    <row r="112" spans="1:2" ht="24.95" customHeight="1" x14ac:dyDescent="0.25">
      <c r="A112" s="123">
        <v>111</v>
      </c>
      <c r="B112" s="122">
        <v>0.40899999999999997</v>
      </c>
    </row>
    <row r="113" spans="1:2" ht="24.95" customHeight="1" x14ac:dyDescent="0.25">
      <c r="A113" s="123">
        <v>112</v>
      </c>
      <c r="B113" s="122">
        <v>0.41100000000000003</v>
      </c>
    </row>
    <row r="114" spans="1:2" ht="24.95" customHeight="1" x14ac:dyDescent="0.25">
      <c r="A114" s="123">
        <v>113</v>
      </c>
      <c r="B114" s="122">
        <v>0.41299999999999998</v>
      </c>
    </row>
    <row r="115" spans="1:2" ht="24.95" customHeight="1" x14ac:dyDescent="0.25">
      <c r="A115" s="123">
        <v>114</v>
      </c>
      <c r="B115" s="122">
        <v>0.41600000000000004</v>
      </c>
    </row>
    <row r="116" spans="1:2" ht="24.95" customHeight="1" x14ac:dyDescent="0.25">
      <c r="A116" s="123">
        <v>115</v>
      </c>
      <c r="B116" s="122">
        <v>0.41799999999999998</v>
      </c>
    </row>
    <row r="117" spans="1:2" ht="24.95" customHeight="1" x14ac:dyDescent="0.25">
      <c r="A117" s="123">
        <v>116</v>
      </c>
      <c r="B117" s="122">
        <v>0.42</v>
      </c>
    </row>
    <row r="118" spans="1:2" ht="24.95" customHeight="1" x14ac:dyDescent="0.25">
      <c r="A118" s="123">
        <v>117</v>
      </c>
      <c r="B118" s="122">
        <v>0.42200000000000004</v>
      </c>
    </row>
    <row r="119" spans="1:2" ht="24.95" customHeight="1" x14ac:dyDescent="0.25">
      <c r="A119" s="123">
        <v>118</v>
      </c>
      <c r="B119" s="122">
        <v>0.42499999999999999</v>
      </c>
    </row>
    <row r="120" spans="1:2" ht="24.95" customHeight="1" x14ac:dyDescent="0.25">
      <c r="A120" s="123">
        <v>119</v>
      </c>
      <c r="B120" s="122">
        <v>0.42700000000000005</v>
      </c>
    </row>
    <row r="121" spans="1:2" ht="24.95" customHeight="1" x14ac:dyDescent="0.25">
      <c r="A121" s="123">
        <v>120</v>
      </c>
      <c r="B121" s="122">
        <v>0.42899999999999999</v>
      </c>
    </row>
    <row r="122" spans="1:2" ht="24.95" customHeight="1" x14ac:dyDescent="0.25">
      <c r="A122" s="124">
        <v>121</v>
      </c>
      <c r="B122" s="122">
        <v>0.43200000000000005</v>
      </c>
    </row>
    <row r="123" spans="1:2" ht="24.95" customHeight="1" x14ac:dyDescent="0.25">
      <c r="A123" s="123">
        <v>122</v>
      </c>
      <c r="B123" s="122">
        <v>0.434</v>
      </c>
    </row>
    <row r="124" spans="1:2" ht="24.95" customHeight="1" x14ac:dyDescent="0.25">
      <c r="A124" s="123">
        <v>123</v>
      </c>
      <c r="B124" s="122">
        <v>0.436</v>
      </c>
    </row>
    <row r="125" spans="1:2" ht="24.95" customHeight="1" x14ac:dyDescent="0.25">
      <c r="A125" s="123">
        <v>124</v>
      </c>
      <c r="B125" s="122">
        <v>0.439</v>
      </c>
    </row>
    <row r="126" spans="1:2" ht="24.95" customHeight="1" x14ac:dyDescent="0.25">
      <c r="A126" s="123">
        <v>125</v>
      </c>
      <c r="B126" s="122">
        <v>0.441</v>
      </c>
    </row>
    <row r="127" spans="1:2" ht="24.95" customHeight="1" x14ac:dyDescent="0.25">
      <c r="A127" s="123">
        <v>126</v>
      </c>
      <c r="B127" s="122">
        <v>0.44299999999999995</v>
      </c>
    </row>
    <row r="128" spans="1:2" ht="24.95" customHeight="1" x14ac:dyDescent="0.25">
      <c r="A128" s="123">
        <v>127</v>
      </c>
      <c r="B128" s="122">
        <v>0.44600000000000001</v>
      </c>
    </row>
    <row r="129" spans="1:2" ht="24.95" customHeight="1" x14ac:dyDescent="0.25">
      <c r="A129" s="123">
        <v>128</v>
      </c>
      <c r="B129" s="122">
        <v>0.44799999999999995</v>
      </c>
    </row>
    <row r="130" spans="1:2" ht="24.95" customHeight="1" x14ac:dyDescent="0.25">
      <c r="A130" s="123">
        <v>129</v>
      </c>
      <c r="B130" s="122">
        <v>0.45</v>
      </c>
    </row>
    <row r="131" spans="1:2" ht="24.95" customHeight="1" x14ac:dyDescent="0.25">
      <c r="A131" s="123">
        <v>130</v>
      </c>
      <c r="B131" s="122">
        <v>0.45299999999999996</v>
      </c>
    </row>
    <row r="132" spans="1:2" ht="24.95" customHeight="1" x14ac:dyDescent="0.25">
      <c r="A132" s="123">
        <v>131</v>
      </c>
      <c r="B132" s="122">
        <v>0.45500000000000002</v>
      </c>
    </row>
    <row r="133" spans="1:2" ht="24.95" customHeight="1" x14ac:dyDescent="0.25">
      <c r="A133" s="123">
        <v>132</v>
      </c>
      <c r="B133" s="122">
        <v>0.45700000000000002</v>
      </c>
    </row>
    <row r="134" spans="1:2" ht="24.95" customHeight="1" x14ac:dyDescent="0.25">
      <c r="A134" s="123">
        <v>133</v>
      </c>
      <c r="B134" s="122">
        <v>0.46</v>
      </c>
    </row>
    <row r="135" spans="1:2" ht="24.95" customHeight="1" x14ac:dyDescent="0.25">
      <c r="A135" s="123">
        <v>134</v>
      </c>
      <c r="B135" s="122">
        <v>0.46200000000000002</v>
      </c>
    </row>
    <row r="136" spans="1:2" ht="24.95" customHeight="1" x14ac:dyDescent="0.25">
      <c r="A136" s="123">
        <v>135</v>
      </c>
      <c r="B136" s="122">
        <v>0.46399999999999997</v>
      </c>
    </row>
    <row r="137" spans="1:2" ht="24.95" customHeight="1" x14ac:dyDescent="0.25">
      <c r="A137" s="123">
        <v>136</v>
      </c>
      <c r="B137" s="122">
        <v>0.46700000000000003</v>
      </c>
    </row>
    <row r="138" spans="1:2" ht="24.95" customHeight="1" x14ac:dyDescent="0.25">
      <c r="A138" s="123">
        <v>137</v>
      </c>
      <c r="B138" s="122">
        <v>0.46899999999999997</v>
      </c>
    </row>
    <row r="139" spans="1:2" ht="24.95" customHeight="1" x14ac:dyDescent="0.25">
      <c r="A139" s="123">
        <v>138</v>
      </c>
      <c r="B139" s="122">
        <v>0.47100000000000003</v>
      </c>
    </row>
    <row r="140" spans="1:2" ht="24.95" customHeight="1" x14ac:dyDescent="0.25">
      <c r="A140" s="123">
        <v>139</v>
      </c>
      <c r="B140" s="122">
        <v>0.47399999999999998</v>
      </c>
    </row>
    <row r="141" spans="1:2" ht="24.95" customHeight="1" x14ac:dyDescent="0.25">
      <c r="A141" s="123">
        <v>140</v>
      </c>
      <c r="B141" s="122">
        <v>0.47600000000000003</v>
      </c>
    </row>
    <row r="142" spans="1:2" ht="24.95" customHeight="1" x14ac:dyDescent="0.25">
      <c r="A142" s="123">
        <v>141</v>
      </c>
      <c r="B142" s="122">
        <v>0.47799999999999998</v>
      </c>
    </row>
    <row r="143" spans="1:2" ht="24.95" customHeight="1" x14ac:dyDescent="0.25">
      <c r="A143" s="123">
        <v>142</v>
      </c>
      <c r="B143" s="122">
        <v>0.48100000000000004</v>
      </c>
    </row>
    <row r="144" spans="1:2" ht="24.95" customHeight="1" x14ac:dyDescent="0.25">
      <c r="A144" s="123">
        <v>143</v>
      </c>
      <c r="B144" s="122">
        <v>0.48299999999999998</v>
      </c>
    </row>
    <row r="145" spans="1:2" ht="24.95" customHeight="1" x14ac:dyDescent="0.25">
      <c r="A145" s="123">
        <v>144</v>
      </c>
      <c r="B145" s="122">
        <v>0.48499999999999999</v>
      </c>
    </row>
    <row r="146" spans="1:2" ht="24.95" customHeight="1" x14ac:dyDescent="0.25">
      <c r="A146" s="123">
        <v>145</v>
      </c>
      <c r="B146" s="122">
        <v>0.48799999999999999</v>
      </c>
    </row>
    <row r="147" spans="1:2" ht="24.95" customHeight="1" x14ac:dyDescent="0.25">
      <c r="A147" s="123">
        <v>146</v>
      </c>
      <c r="B147" s="122">
        <v>0.49</v>
      </c>
    </row>
    <row r="148" spans="1:2" ht="24.95" customHeight="1" x14ac:dyDescent="0.25">
      <c r="A148" s="123">
        <v>147</v>
      </c>
      <c r="B148" s="122">
        <v>0.49200000000000005</v>
      </c>
    </row>
    <row r="149" spans="1:2" ht="24.95" customHeight="1" x14ac:dyDescent="0.25">
      <c r="A149" s="123">
        <v>148</v>
      </c>
      <c r="B149" s="122">
        <v>0.495</v>
      </c>
    </row>
    <row r="150" spans="1:2" ht="24.95" customHeight="1" x14ac:dyDescent="0.25">
      <c r="A150" s="123">
        <v>149</v>
      </c>
      <c r="B150" s="122">
        <v>0.49700000000000005</v>
      </c>
    </row>
    <row r="151" spans="1:2" ht="24.95" customHeight="1" x14ac:dyDescent="0.25">
      <c r="A151" s="123">
        <v>150</v>
      </c>
      <c r="B151" s="122">
        <v>0.499</v>
      </c>
    </row>
    <row r="152" spans="1:2" ht="24.95" customHeight="1" x14ac:dyDescent="0.25">
      <c r="A152" s="123">
        <v>151</v>
      </c>
      <c r="B152" s="122">
        <v>0.502</v>
      </c>
    </row>
    <row r="153" spans="1:2" ht="24.95" customHeight="1" x14ac:dyDescent="0.25">
      <c r="A153" s="123">
        <v>152</v>
      </c>
      <c r="B153" s="122">
        <v>0.504</v>
      </c>
    </row>
    <row r="154" spans="1:2" ht="24.95" customHeight="1" x14ac:dyDescent="0.25">
      <c r="A154" s="123">
        <v>153</v>
      </c>
      <c r="B154" s="122">
        <v>0.50600000000000001</v>
      </c>
    </row>
    <row r="155" spans="1:2" ht="24.95" customHeight="1" x14ac:dyDescent="0.25">
      <c r="A155" s="123">
        <v>154</v>
      </c>
      <c r="B155" s="122">
        <v>0.50900000000000001</v>
      </c>
    </row>
    <row r="156" spans="1:2" ht="24.95" customHeight="1" x14ac:dyDescent="0.25">
      <c r="A156" s="123">
        <v>155</v>
      </c>
      <c r="B156" s="122">
        <v>0.51100000000000001</v>
      </c>
    </row>
    <row r="157" spans="1:2" ht="24.95" customHeight="1" x14ac:dyDescent="0.25">
      <c r="A157" s="123">
        <v>156</v>
      </c>
      <c r="B157" s="122">
        <v>0.51300000000000001</v>
      </c>
    </row>
    <row r="158" spans="1:2" ht="24.95" customHeight="1" x14ac:dyDescent="0.25">
      <c r="A158" s="123">
        <v>157</v>
      </c>
      <c r="B158" s="122">
        <v>0.51600000000000001</v>
      </c>
    </row>
    <row r="159" spans="1:2" ht="24.95" customHeight="1" x14ac:dyDescent="0.25">
      <c r="A159" s="123">
        <v>158</v>
      </c>
      <c r="B159" s="122">
        <v>0.51800000000000002</v>
      </c>
    </row>
    <row r="160" spans="1:2" ht="24.95" customHeight="1" x14ac:dyDescent="0.25">
      <c r="A160" s="123">
        <v>159</v>
      </c>
      <c r="B160" s="122">
        <v>0.52</v>
      </c>
    </row>
    <row r="161" spans="1:2" ht="24.95" customHeight="1" x14ac:dyDescent="0.25">
      <c r="A161" s="123">
        <v>160</v>
      </c>
      <c r="B161" s="122">
        <v>0.52300000000000002</v>
      </c>
    </row>
    <row r="162" spans="1:2" ht="24.95" customHeight="1" x14ac:dyDescent="0.25">
      <c r="A162" s="124">
        <v>161</v>
      </c>
      <c r="B162" s="122">
        <v>0.52500000000000002</v>
      </c>
    </row>
    <row r="163" spans="1:2" ht="24.95" customHeight="1" x14ac:dyDescent="0.25">
      <c r="A163" s="123">
        <v>162</v>
      </c>
      <c r="B163" s="122">
        <v>0.52700000000000002</v>
      </c>
    </row>
    <row r="164" spans="1:2" ht="24.95" customHeight="1" x14ac:dyDescent="0.25">
      <c r="A164" s="123">
        <v>163</v>
      </c>
      <c r="B164" s="122">
        <v>0.53</v>
      </c>
    </row>
    <row r="165" spans="1:2" ht="24.95" customHeight="1" x14ac:dyDescent="0.25">
      <c r="A165" s="123">
        <v>164</v>
      </c>
      <c r="B165" s="122">
        <v>0.53200000000000003</v>
      </c>
    </row>
    <row r="166" spans="1:2" ht="24.95" customHeight="1" x14ac:dyDescent="0.25">
      <c r="A166" s="123">
        <v>165</v>
      </c>
      <c r="B166" s="122">
        <v>0.53400000000000003</v>
      </c>
    </row>
    <row r="167" spans="1:2" ht="24.95" customHeight="1" x14ac:dyDescent="0.25">
      <c r="A167" s="123">
        <v>166</v>
      </c>
      <c r="B167" s="122">
        <v>0.53700000000000003</v>
      </c>
    </row>
    <row r="168" spans="1:2" ht="24.95" customHeight="1" x14ac:dyDescent="0.25">
      <c r="A168" s="123">
        <v>167</v>
      </c>
      <c r="B168" s="122">
        <v>0.53900000000000003</v>
      </c>
    </row>
    <row r="169" spans="1:2" ht="24.95" customHeight="1" x14ac:dyDescent="0.25">
      <c r="A169" s="123">
        <v>168</v>
      </c>
      <c r="B169" s="122">
        <v>0.54100000000000004</v>
      </c>
    </row>
    <row r="170" spans="1:2" ht="24.95" customHeight="1" x14ac:dyDescent="0.25">
      <c r="A170" s="123">
        <v>169</v>
      </c>
      <c r="B170" s="122">
        <v>0.54400000000000004</v>
      </c>
    </row>
    <row r="171" spans="1:2" ht="24.95" customHeight="1" x14ac:dyDescent="0.25">
      <c r="A171" s="123">
        <v>170</v>
      </c>
      <c r="B171" s="122">
        <v>0.54600000000000004</v>
      </c>
    </row>
    <row r="172" spans="1:2" ht="24.95" customHeight="1" x14ac:dyDescent="0.25">
      <c r="A172" s="123">
        <v>171</v>
      </c>
      <c r="B172" s="122">
        <v>0.54799999999999993</v>
      </c>
    </row>
    <row r="173" spans="1:2" ht="24.95" customHeight="1" x14ac:dyDescent="0.25">
      <c r="A173" s="123">
        <v>172</v>
      </c>
      <c r="B173" s="122">
        <v>0.55100000000000005</v>
      </c>
    </row>
    <row r="174" spans="1:2" ht="24.95" customHeight="1" x14ac:dyDescent="0.25">
      <c r="A174" s="123">
        <v>173</v>
      </c>
      <c r="B174" s="122">
        <v>0.55299999999999994</v>
      </c>
    </row>
    <row r="175" spans="1:2" ht="24.95" customHeight="1" x14ac:dyDescent="0.25">
      <c r="A175" s="123">
        <v>174</v>
      </c>
      <c r="B175" s="122">
        <v>0.55500000000000005</v>
      </c>
    </row>
    <row r="176" spans="1:2" ht="24.95" customHeight="1" x14ac:dyDescent="0.25">
      <c r="A176" s="123">
        <v>175</v>
      </c>
      <c r="B176" s="122">
        <v>0.55799999999999994</v>
      </c>
    </row>
    <row r="177" spans="1:2" ht="24.95" customHeight="1" x14ac:dyDescent="0.25">
      <c r="A177" s="123">
        <v>176</v>
      </c>
      <c r="B177" s="122">
        <v>0.56000000000000005</v>
      </c>
    </row>
    <row r="178" spans="1:2" ht="24.95" customHeight="1" x14ac:dyDescent="0.25">
      <c r="A178" s="123">
        <v>177</v>
      </c>
      <c r="B178" s="122">
        <v>0.56200000000000006</v>
      </c>
    </row>
    <row r="179" spans="1:2" ht="24.95" customHeight="1" x14ac:dyDescent="0.25">
      <c r="A179" s="123">
        <v>178</v>
      </c>
      <c r="B179" s="122">
        <v>0.56499999999999995</v>
      </c>
    </row>
    <row r="180" spans="1:2" ht="24.95" customHeight="1" x14ac:dyDescent="0.25">
      <c r="A180" s="123">
        <v>179</v>
      </c>
      <c r="B180" s="122">
        <v>0.56700000000000006</v>
      </c>
    </row>
    <row r="181" spans="1:2" ht="24.95" customHeight="1" x14ac:dyDescent="0.25">
      <c r="A181" s="123">
        <v>180</v>
      </c>
      <c r="B181" s="122">
        <v>0.56899999999999995</v>
      </c>
    </row>
    <row r="182" spans="1:2" ht="24.95" customHeight="1" x14ac:dyDescent="0.25">
      <c r="A182" s="123">
        <v>181</v>
      </c>
      <c r="B182" s="122">
        <v>0.57200000000000006</v>
      </c>
    </row>
    <row r="183" spans="1:2" ht="24.95" customHeight="1" x14ac:dyDescent="0.25">
      <c r="A183" s="123">
        <v>182</v>
      </c>
      <c r="B183" s="122">
        <v>0.57399999999999995</v>
      </c>
    </row>
    <row r="184" spans="1:2" ht="24.95" customHeight="1" x14ac:dyDescent="0.25">
      <c r="A184" s="123">
        <v>183</v>
      </c>
      <c r="B184" s="122">
        <v>0.57600000000000007</v>
      </c>
    </row>
    <row r="185" spans="1:2" ht="24.95" customHeight="1" x14ac:dyDescent="0.25">
      <c r="A185" s="123">
        <v>184</v>
      </c>
      <c r="B185" s="122">
        <v>0.57899999999999996</v>
      </c>
    </row>
    <row r="186" spans="1:2" ht="24.95" customHeight="1" x14ac:dyDescent="0.25">
      <c r="A186" s="123">
        <v>185</v>
      </c>
      <c r="B186" s="122">
        <v>0.58099999999999996</v>
      </c>
    </row>
    <row r="187" spans="1:2" ht="24.95" customHeight="1" x14ac:dyDescent="0.25">
      <c r="A187" s="123">
        <v>186</v>
      </c>
      <c r="B187" s="122">
        <v>0.58299999999999996</v>
      </c>
    </row>
    <row r="188" spans="1:2" ht="24.95" customHeight="1" x14ac:dyDescent="0.25">
      <c r="A188" s="123">
        <v>187</v>
      </c>
      <c r="B188" s="122">
        <v>0.58599999999999997</v>
      </c>
    </row>
    <row r="189" spans="1:2" ht="24.95" customHeight="1" x14ac:dyDescent="0.25">
      <c r="A189" s="123">
        <v>188</v>
      </c>
      <c r="B189" s="122">
        <v>0.58799999999999997</v>
      </c>
    </row>
    <row r="190" spans="1:2" ht="24.95" customHeight="1" x14ac:dyDescent="0.25">
      <c r="A190" s="123">
        <v>189</v>
      </c>
      <c r="B190" s="122">
        <v>0.59</v>
      </c>
    </row>
    <row r="191" spans="1:2" ht="24.95" customHeight="1" x14ac:dyDescent="0.25">
      <c r="A191" s="123">
        <v>190</v>
      </c>
      <c r="B191" s="122">
        <v>0.59299999999999997</v>
      </c>
    </row>
    <row r="192" spans="1:2" ht="24.95" customHeight="1" x14ac:dyDescent="0.25">
      <c r="A192" s="123">
        <v>191</v>
      </c>
      <c r="B192" s="122">
        <v>0.59499999999999997</v>
      </c>
    </row>
    <row r="193" spans="1:2" ht="24.95" customHeight="1" x14ac:dyDescent="0.25">
      <c r="A193" s="123">
        <v>192</v>
      </c>
      <c r="B193" s="122">
        <v>0.59699999999999998</v>
      </c>
    </row>
    <row r="194" spans="1:2" ht="24.95" customHeight="1" x14ac:dyDescent="0.25">
      <c r="A194" s="123">
        <v>193</v>
      </c>
      <c r="B194" s="122">
        <v>0.59899999999999998</v>
      </c>
    </row>
    <row r="195" spans="1:2" ht="24.95" customHeight="1" x14ac:dyDescent="0.25">
      <c r="A195" s="123">
        <v>194</v>
      </c>
      <c r="B195" s="122">
        <v>0.60199999999999998</v>
      </c>
    </row>
    <row r="196" spans="1:2" ht="24.95" customHeight="1" x14ac:dyDescent="0.25">
      <c r="A196" s="123">
        <v>195</v>
      </c>
      <c r="B196" s="122">
        <v>0.60399999999999998</v>
      </c>
    </row>
    <row r="197" spans="1:2" ht="24.95" customHeight="1" x14ac:dyDescent="0.25">
      <c r="A197" s="123">
        <v>196</v>
      </c>
      <c r="B197" s="122">
        <v>0.60599999999999998</v>
      </c>
    </row>
    <row r="198" spans="1:2" ht="24.95" customHeight="1" x14ac:dyDescent="0.25">
      <c r="A198" s="123">
        <v>197</v>
      </c>
      <c r="B198" s="122">
        <v>0.60899999999999999</v>
      </c>
    </row>
    <row r="199" spans="1:2" ht="24.95" customHeight="1" x14ac:dyDescent="0.25">
      <c r="A199" s="123">
        <v>198</v>
      </c>
      <c r="B199" s="122">
        <v>0.61099999999999999</v>
      </c>
    </row>
    <row r="200" spans="1:2" ht="24.95" customHeight="1" x14ac:dyDescent="0.25">
      <c r="A200" s="123">
        <v>199</v>
      </c>
      <c r="B200" s="122">
        <v>0.61299999999999999</v>
      </c>
    </row>
    <row r="201" spans="1:2" ht="24.95" customHeight="1" x14ac:dyDescent="0.25">
      <c r="A201" s="123">
        <v>200</v>
      </c>
      <c r="B201" s="122">
        <v>0.61599999999999999</v>
      </c>
    </row>
    <row r="202" spans="1:2" ht="24.95" customHeight="1" x14ac:dyDescent="0.25">
      <c r="A202" s="124">
        <v>201</v>
      </c>
      <c r="B202" s="122">
        <v>0.61799999999999999</v>
      </c>
    </row>
    <row r="203" spans="1:2" ht="24.95" customHeight="1" x14ac:dyDescent="0.25">
      <c r="A203" s="123">
        <v>202</v>
      </c>
      <c r="B203" s="122">
        <v>0.62</v>
      </c>
    </row>
    <row r="204" spans="1:2" ht="24.95" customHeight="1" x14ac:dyDescent="0.25">
      <c r="A204" s="123">
        <v>203</v>
      </c>
      <c r="B204" s="122">
        <v>0.623</v>
      </c>
    </row>
    <row r="205" spans="1:2" ht="24.95" customHeight="1" x14ac:dyDescent="0.25">
      <c r="A205" s="123">
        <v>204</v>
      </c>
      <c r="B205" s="122">
        <v>0.625</v>
      </c>
    </row>
    <row r="206" spans="1:2" ht="24.95" customHeight="1" x14ac:dyDescent="0.25">
      <c r="A206" s="123">
        <v>205</v>
      </c>
      <c r="B206" s="122">
        <v>0.627</v>
      </c>
    </row>
    <row r="207" spans="1:2" ht="24.95" customHeight="1" x14ac:dyDescent="0.25">
      <c r="A207" s="123">
        <v>206</v>
      </c>
      <c r="B207" s="122">
        <v>0.63</v>
      </c>
    </row>
    <row r="208" spans="1:2" ht="24.95" customHeight="1" x14ac:dyDescent="0.25">
      <c r="A208" s="123">
        <v>207</v>
      </c>
      <c r="B208" s="122">
        <v>0.63200000000000001</v>
      </c>
    </row>
    <row r="209" spans="1:2" ht="24.95" customHeight="1" x14ac:dyDescent="0.25">
      <c r="A209" s="123">
        <v>208</v>
      </c>
      <c r="B209" s="122">
        <v>0.63400000000000001</v>
      </c>
    </row>
    <row r="210" spans="1:2" ht="24.95" customHeight="1" x14ac:dyDescent="0.25">
      <c r="A210" s="123">
        <v>209</v>
      </c>
      <c r="B210" s="122">
        <v>0.63700000000000001</v>
      </c>
    </row>
    <row r="211" spans="1:2" ht="24.95" customHeight="1" x14ac:dyDescent="0.25">
      <c r="A211" s="123">
        <v>210</v>
      </c>
      <c r="B211" s="122">
        <v>0.63900000000000001</v>
      </c>
    </row>
    <row r="212" spans="1:2" ht="24.95" customHeight="1" x14ac:dyDescent="0.25">
      <c r="A212" s="123">
        <v>211</v>
      </c>
      <c r="B212" s="122">
        <v>0.6409999999999999</v>
      </c>
    </row>
    <row r="213" spans="1:2" ht="24.95" customHeight="1" x14ac:dyDescent="0.25">
      <c r="A213" s="123">
        <v>212</v>
      </c>
      <c r="B213" s="122">
        <v>0.64400000000000002</v>
      </c>
    </row>
    <row r="214" spans="1:2" ht="24.95" customHeight="1" x14ac:dyDescent="0.25">
      <c r="A214" s="123">
        <v>213</v>
      </c>
      <c r="B214" s="122">
        <v>0.64599999999999991</v>
      </c>
    </row>
    <row r="215" spans="1:2" ht="24.95" customHeight="1" x14ac:dyDescent="0.25">
      <c r="A215" s="123">
        <v>214</v>
      </c>
      <c r="B215" s="122">
        <v>0.64800000000000002</v>
      </c>
    </row>
    <row r="216" spans="1:2" ht="24.95" customHeight="1" x14ac:dyDescent="0.25">
      <c r="A216" s="123">
        <v>215</v>
      </c>
      <c r="B216" s="122">
        <v>0.65099999999999991</v>
      </c>
    </row>
    <row r="217" spans="1:2" ht="24.95" customHeight="1" x14ac:dyDescent="0.25">
      <c r="A217" s="123">
        <v>216</v>
      </c>
      <c r="B217" s="122">
        <v>0.65300000000000002</v>
      </c>
    </row>
    <row r="218" spans="1:2" ht="24.95" customHeight="1" x14ac:dyDescent="0.25">
      <c r="A218" s="123">
        <v>217</v>
      </c>
      <c r="B218" s="122">
        <v>0.65500000000000003</v>
      </c>
    </row>
    <row r="219" spans="1:2" ht="24.95" customHeight="1" x14ac:dyDescent="0.25">
      <c r="A219" s="123">
        <v>218</v>
      </c>
      <c r="B219" s="122">
        <v>0.65799999999999992</v>
      </c>
    </row>
    <row r="220" spans="1:2" ht="24.95" customHeight="1" x14ac:dyDescent="0.25">
      <c r="A220" s="123">
        <v>219</v>
      </c>
      <c r="B220" s="122">
        <v>0.66</v>
      </c>
    </row>
    <row r="221" spans="1:2" ht="24.95" customHeight="1" x14ac:dyDescent="0.25">
      <c r="A221" s="123">
        <v>220</v>
      </c>
      <c r="B221" s="122">
        <v>0.66200000000000003</v>
      </c>
    </row>
    <row r="222" spans="1:2" ht="24.95" customHeight="1" x14ac:dyDescent="0.25">
      <c r="A222" s="123">
        <v>221</v>
      </c>
      <c r="B222" s="122">
        <v>0.66500000000000004</v>
      </c>
    </row>
    <row r="223" spans="1:2" ht="24.95" customHeight="1" x14ac:dyDescent="0.25">
      <c r="A223" s="123">
        <v>222</v>
      </c>
      <c r="B223" s="122">
        <v>0.66700000000000004</v>
      </c>
    </row>
    <row r="224" spans="1:2" ht="24.95" customHeight="1" x14ac:dyDescent="0.25">
      <c r="A224" s="123">
        <v>223</v>
      </c>
      <c r="B224" s="122">
        <v>0.66900000000000004</v>
      </c>
    </row>
    <row r="225" spans="1:2" ht="24.95" customHeight="1" x14ac:dyDescent="0.25">
      <c r="A225" s="123">
        <v>224</v>
      </c>
      <c r="B225" s="122">
        <v>0.67200000000000004</v>
      </c>
    </row>
    <row r="226" spans="1:2" ht="24.95" customHeight="1" x14ac:dyDescent="0.25">
      <c r="A226" s="123">
        <v>225</v>
      </c>
      <c r="B226" s="122">
        <v>0.67400000000000004</v>
      </c>
    </row>
    <row r="227" spans="1:2" ht="24.95" customHeight="1" x14ac:dyDescent="0.25">
      <c r="A227" s="123">
        <v>226</v>
      </c>
      <c r="B227" s="122">
        <v>0.67599999999999993</v>
      </c>
    </row>
    <row r="228" spans="1:2" ht="24.95" customHeight="1" x14ac:dyDescent="0.25">
      <c r="A228" s="123">
        <v>227</v>
      </c>
      <c r="B228" s="122">
        <v>0.67900000000000005</v>
      </c>
    </row>
    <row r="229" spans="1:2" ht="24.95" customHeight="1" x14ac:dyDescent="0.25">
      <c r="A229" s="123">
        <v>228</v>
      </c>
      <c r="B229" s="122">
        <v>0.68099999999999994</v>
      </c>
    </row>
    <row r="230" spans="1:2" ht="24.95" customHeight="1" x14ac:dyDescent="0.25">
      <c r="A230" s="123">
        <v>229</v>
      </c>
      <c r="B230" s="122">
        <v>0.68299999999999994</v>
      </c>
    </row>
    <row r="231" spans="1:2" ht="24.95" customHeight="1" x14ac:dyDescent="0.25">
      <c r="A231" s="123">
        <v>230</v>
      </c>
      <c r="B231" s="122">
        <v>0.68599999999999994</v>
      </c>
    </row>
    <row r="232" spans="1:2" ht="24.95" customHeight="1" x14ac:dyDescent="0.25">
      <c r="A232" s="123">
        <v>231</v>
      </c>
      <c r="B232" s="122">
        <v>0.68799999999999994</v>
      </c>
    </row>
    <row r="233" spans="1:2" ht="24.95" customHeight="1" x14ac:dyDescent="0.25">
      <c r="A233" s="123">
        <v>232</v>
      </c>
      <c r="B233" s="122">
        <v>0.69</v>
      </c>
    </row>
    <row r="234" spans="1:2" ht="24.95" customHeight="1" x14ac:dyDescent="0.25">
      <c r="A234" s="123">
        <v>233</v>
      </c>
      <c r="B234" s="122">
        <v>0.69299999999999995</v>
      </c>
    </row>
    <row r="235" spans="1:2" ht="24.95" customHeight="1" x14ac:dyDescent="0.25">
      <c r="A235" s="123">
        <v>234</v>
      </c>
      <c r="B235" s="122">
        <v>0.69499999999999995</v>
      </c>
    </row>
    <row r="236" spans="1:2" ht="24.95" customHeight="1" x14ac:dyDescent="0.25">
      <c r="A236" s="123">
        <v>235</v>
      </c>
      <c r="B236" s="122">
        <v>0.69700000000000006</v>
      </c>
    </row>
    <row r="237" spans="1:2" ht="24.95" customHeight="1" x14ac:dyDescent="0.25">
      <c r="A237" s="123">
        <v>236</v>
      </c>
      <c r="B237" s="122">
        <v>0.7</v>
      </c>
    </row>
    <row r="238" spans="1:2" ht="24.95" customHeight="1" x14ac:dyDescent="0.25">
      <c r="A238" s="123">
        <v>237</v>
      </c>
      <c r="B238" s="122">
        <v>0.70200000000000007</v>
      </c>
    </row>
    <row r="239" spans="1:2" ht="24.95" customHeight="1" x14ac:dyDescent="0.25">
      <c r="A239" s="123">
        <v>238</v>
      </c>
      <c r="B239" s="122">
        <v>0.70400000000000007</v>
      </c>
    </row>
    <row r="240" spans="1:2" ht="24.95" customHeight="1" x14ac:dyDescent="0.25">
      <c r="A240" s="123">
        <v>239</v>
      </c>
      <c r="B240" s="122">
        <v>0.70700000000000007</v>
      </c>
    </row>
    <row r="241" spans="1:2" ht="24.95" customHeight="1" x14ac:dyDescent="0.25">
      <c r="A241" s="123">
        <v>240</v>
      </c>
      <c r="B241" s="122">
        <v>0.70900000000000007</v>
      </c>
    </row>
    <row r="242" spans="1:2" ht="24.95" customHeight="1" x14ac:dyDescent="0.25">
      <c r="A242" s="124">
        <v>241</v>
      </c>
      <c r="B242" s="122">
        <v>0.71099999999999997</v>
      </c>
    </row>
    <row r="243" spans="1:2" ht="24.95" customHeight="1" x14ac:dyDescent="0.25">
      <c r="A243" s="123">
        <v>242</v>
      </c>
      <c r="B243" s="122">
        <v>0.71400000000000008</v>
      </c>
    </row>
    <row r="244" spans="1:2" ht="24.95" customHeight="1" x14ac:dyDescent="0.25">
      <c r="A244" s="123">
        <v>243</v>
      </c>
      <c r="B244" s="122">
        <v>0.71599999999999997</v>
      </c>
    </row>
    <row r="245" spans="1:2" ht="24.95" customHeight="1" x14ac:dyDescent="0.25">
      <c r="A245" s="123">
        <v>244</v>
      </c>
      <c r="B245" s="122">
        <v>0.71799999999999997</v>
      </c>
    </row>
    <row r="246" spans="1:2" ht="24.95" customHeight="1" x14ac:dyDescent="0.25">
      <c r="A246" s="123">
        <v>245</v>
      </c>
      <c r="B246" s="122">
        <v>0.72099999999999997</v>
      </c>
    </row>
    <row r="247" spans="1:2" ht="24.95" customHeight="1" x14ac:dyDescent="0.25">
      <c r="A247" s="123">
        <v>246</v>
      </c>
      <c r="B247" s="122">
        <v>0.72299999999999998</v>
      </c>
    </row>
    <row r="248" spans="1:2" ht="24.95" customHeight="1" x14ac:dyDescent="0.25">
      <c r="A248" s="123">
        <v>247</v>
      </c>
      <c r="B248" s="122">
        <v>0.72499999999999998</v>
      </c>
    </row>
    <row r="249" spans="1:2" ht="24.95" customHeight="1" x14ac:dyDescent="0.25">
      <c r="A249" s="123">
        <v>248</v>
      </c>
      <c r="B249" s="122">
        <v>0.72799999999999998</v>
      </c>
    </row>
    <row r="250" spans="1:2" ht="24.95" customHeight="1" x14ac:dyDescent="0.25">
      <c r="A250" s="123">
        <v>249</v>
      </c>
      <c r="B250" s="122">
        <v>0.73</v>
      </c>
    </row>
    <row r="251" spans="1:2" ht="24.95" customHeight="1" x14ac:dyDescent="0.25">
      <c r="A251" s="123">
        <v>250</v>
      </c>
      <c r="B251" s="122">
        <v>0.73199999999999998</v>
      </c>
    </row>
    <row r="252" spans="1:2" ht="24.95" customHeight="1" x14ac:dyDescent="0.25">
      <c r="A252" s="123">
        <v>251</v>
      </c>
      <c r="B252" s="122">
        <v>0.73499999999999999</v>
      </c>
    </row>
    <row r="253" spans="1:2" ht="24.95" customHeight="1" x14ac:dyDescent="0.25">
      <c r="A253" s="123">
        <v>252</v>
      </c>
      <c r="B253" s="122">
        <v>0.73699999999999999</v>
      </c>
    </row>
    <row r="254" spans="1:2" ht="24.95" customHeight="1" x14ac:dyDescent="0.25">
      <c r="A254" s="123">
        <v>253</v>
      </c>
      <c r="B254" s="122">
        <v>0.7390000000000001</v>
      </c>
    </row>
    <row r="255" spans="1:2" ht="24.95" customHeight="1" x14ac:dyDescent="0.25">
      <c r="A255" s="123">
        <v>254</v>
      </c>
      <c r="B255" s="122">
        <v>0.74199999999999999</v>
      </c>
    </row>
    <row r="256" spans="1:2" ht="24.95" customHeight="1" x14ac:dyDescent="0.25">
      <c r="A256" s="123">
        <v>255</v>
      </c>
      <c r="B256" s="122">
        <v>0.74400000000000011</v>
      </c>
    </row>
    <row r="257" spans="1:2" ht="24.95" customHeight="1" x14ac:dyDescent="0.25">
      <c r="A257" s="123">
        <v>256</v>
      </c>
      <c r="B257" s="122">
        <v>0.746</v>
      </c>
    </row>
    <row r="258" spans="1:2" ht="24.95" customHeight="1" x14ac:dyDescent="0.25">
      <c r="A258" s="123">
        <v>257</v>
      </c>
      <c r="B258" s="122">
        <v>0.74900000000000011</v>
      </c>
    </row>
    <row r="259" spans="1:2" ht="24.95" customHeight="1" x14ac:dyDescent="0.25">
      <c r="A259" s="123">
        <v>258</v>
      </c>
      <c r="B259" s="122">
        <v>0.75099999999999989</v>
      </c>
    </row>
    <row r="260" spans="1:2" ht="24.95" customHeight="1" x14ac:dyDescent="0.25">
      <c r="A260" s="123">
        <v>259</v>
      </c>
      <c r="B260" s="122">
        <v>0.753</v>
      </c>
    </row>
    <row r="261" spans="1:2" ht="24.95" customHeight="1" x14ac:dyDescent="0.25">
      <c r="A261" s="123">
        <v>260</v>
      </c>
      <c r="B261" s="122">
        <v>0.75599999999999989</v>
      </c>
    </row>
    <row r="262" spans="1:2" ht="24.95" customHeight="1" x14ac:dyDescent="0.25">
      <c r="A262" s="123">
        <v>261</v>
      </c>
      <c r="B262" s="122">
        <v>0.75800000000000001</v>
      </c>
    </row>
    <row r="263" spans="1:2" ht="24.95" customHeight="1" x14ac:dyDescent="0.25">
      <c r="A263" s="123">
        <v>262</v>
      </c>
      <c r="B263" s="122">
        <v>0.76</v>
      </c>
    </row>
    <row r="264" spans="1:2" ht="24.95" customHeight="1" x14ac:dyDescent="0.25">
      <c r="A264" s="123">
        <v>263</v>
      </c>
      <c r="B264" s="122">
        <v>0.76300000000000001</v>
      </c>
    </row>
    <row r="265" spans="1:2" ht="24.95" customHeight="1" x14ac:dyDescent="0.25">
      <c r="A265" s="123">
        <v>264</v>
      </c>
      <c r="B265" s="122">
        <v>0.76500000000000001</v>
      </c>
    </row>
    <row r="266" spans="1:2" ht="24.95" customHeight="1" x14ac:dyDescent="0.25">
      <c r="A266" s="123">
        <v>265</v>
      </c>
      <c r="B266" s="122">
        <v>0.76700000000000002</v>
      </c>
    </row>
    <row r="267" spans="1:2" ht="24.95" customHeight="1" x14ac:dyDescent="0.25">
      <c r="A267" s="123">
        <v>266</v>
      </c>
      <c r="B267" s="122">
        <v>0.77</v>
      </c>
    </row>
    <row r="268" spans="1:2" ht="24.95" customHeight="1" x14ac:dyDescent="0.25">
      <c r="A268" s="123">
        <v>267</v>
      </c>
      <c r="B268" s="122">
        <v>0.77200000000000002</v>
      </c>
    </row>
    <row r="269" spans="1:2" ht="24.95" customHeight="1" x14ac:dyDescent="0.25">
      <c r="A269" s="123">
        <v>268</v>
      </c>
      <c r="B269" s="122">
        <v>0.77400000000000002</v>
      </c>
    </row>
    <row r="270" spans="1:2" ht="24.95" customHeight="1" x14ac:dyDescent="0.25">
      <c r="A270" s="123">
        <v>269</v>
      </c>
      <c r="B270" s="122">
        <v>0.77700000000000002</v>
      </c>
    </row>
    <row r="271" spans="1:2" ht="24.95" customHeight="1" x14ac:dyDescent="0.25">
      <c r="A271" s="123">
        <v>270</v>
      </c>
      <c r="B271" s="122">
        <v>0.77900000000000003</v>
      </c>
    </row>
    <row r="272" spans="1:2" ht="24.95" customHeight="1" x14ac:dyDescent="0.25">
      <c r="A272" s="123">
        <v>271</v>
      </c>
      <c r="B272" s="122">
        <v>0.78099999999999992</v>
      </c>
    </row>
    <row r="273" spans="1:2" ht="24.95" customHeight="1" x14ac:dyDescent="0.25">
      <c r="A273" s="123">
        <v>272</v>
      </c>
      <c r="B273" s="122">
        <v>0.78299999999999992</v>
      </c>
    </row>
    <row r="274" spans="1:2" ht="24.95" customHeight="1" x14ac:dyDescent="0.25">
      <c r="A274" s="123">
        <v>273</v>
      </c>
      <c r="B274" s="122">
        <v>0.78599999999999992</v>
      </c>
    </row>
    <row r="275" spans="1:2" ht="24.95" customHeight="1" x14ac:dyDescent="0.25">
      <c r="A275" s="123">
        <v>274</v>
      </c>
      <c r="B275" s="122">
        <v>0.78799999999999992</v>
      </c>
    </row>
    <row r="276" spans="1:2" ht="24.95" customHeight="1" x14ac:dyDescent="0.25">
      <c r="A276" s="123">
        <v>275</v>
      </c>
      <c r="B276" s="122">
        <v>0.79</v>
      </c>
    </row>
    <row r="277" spans="1:2" ht="24.95" customHeight="1" x14ac:dyDescent="0.25">
      <c r="A277" s="123">
        <v>276</v>
      </c>
      <c r="B277" s="122">
        <v>0.79299999999999993</v>
      </c>
    </row>
    <row r="278" spans="1:2" ht="24.95" customHeight="1" x14ac:dyDescent="0.25">
      <c r="A278" s="123">
        <v>277</v>
      </c>
      <c r="B278" s="122">
        <v>0.79500000000000004</v>
      </c>
    </row>
    <row r="279" spans="1:2" ht="24.95" customHeight="1" x14ac:dyDescent="0.25">
      <c r="A279" s="123">
        <v>278</v>
      </c>
      <c r="B279" s="122">
        <v>0.79700000000000004</v>
      </c>
    </row>
    <row r="280" spans="1:2" ht="24.95" customHeight="1" x14ac:dyDescent="0.25">
      <c r="A280" s="123">
        <v>279</v>
      </c>
      <c r="B280" s="122">
        <v>0.8</v>
      </c>
    </row>
    <row r="281" spans="1:2" ht="24.95" customHeight="1" x14ac:dyDescent="0.25">
      <c r="A281" s="123">
        <v>280</v>
      </c>
      <c r="B281" s="122">
        <v>0.80200000000000005</v>
      </c>
    </row>
    <row r="282" spans="1:2" ht="24.95" customHeight="1" x14ac:dyDescent="0.25">
      <c r="A282" s="124">
        <v>281</v>
      </c>
      <c r="B282" s="122">
        <v>0.80400000000000005</v>
      </c>
    </row>
    <row r="283" spans="1:2" ht="24.95" customHeight="1" x14ac:dyDescent="0.25">
      <c r="A283" s="123">
        <v>282</v>
      </c>
      <c r="B283" s="122">
        <v>0.80700000000000005</v>
      </c>
    </row>
    <row r="284" spans="1:2" ht="24.95" customHeight="1" x14ac:dyDescent="0.25">
      <c r="A284" s="123">
        <v>283</v>
      </c>
      <c r="B284" s="122">
        <v>0.80900000000000005</v>
      </c>
    </row>
    <row r="285" spans="1:2" ht="24.95" customHeight="1" x14ac:dyDescent="0.25">
      <c r="A285" s="123">
        <v>284</v>
      </c>
      <c r="B285" s="122">
        <v>0.81099999999999994</v>
      </c>
    </row>
    <row r="286" spans="1:2" ht="24.95" customHeight="1" x14ac:dyDescent="0.25">
      <c r="A286" s="123">
        <v>285</v>
      </c>
      <c r="B286" s="122">
        <v>0.81400000000000006</v>
      </c>
    </row>
    <row r="287" spans="1:2" ht="24.95" customHeight="1" x14ac:dyDescent="0.25">
      <c r="A287" s="123">
        <v>286</v>
      </c>
      <c r="B287" s="122">
        <v>0.81599999999999995</v>
      </c>
    </row>
    <row r="288" spans="1:2" ht="24.95" customHeight="1" x14ac:dyDescent="0.25">
      <c r="A288" s="123">
        <v>287</v>
      </c>
      <c r="B288" s="122">
        <v>0.81799999999999995</v>
      </c>
    </row>
    <row r="289" spans="1:2" ht="24.95" customHeight="1" x14ac:dyDescent="0.25">
      <c r="A289" s="123">
        <v>288</v>
      </c>
      <c r="B289" s="122">
        <v>0.82099999999999995</v>
      </c>
    </row>
    <row r="290" spans="1:2" ht="24.95" customHeight="1" x14ac:dyDescent="0.25">
      <c r="A290" s="123">
        <v>289</v>
      </c>
      <c r="B290" s="122">
        <v>0.82299999999999995</v>
      </c>
    </row>
    <row r="291" spans="1:2" ht="24.95" customHeight="1" x14ac:dyDescent="0.25">
      <c r="A291" s="123">
        <v>290</v>
      </c>
      <c r="B291" s="122">
        <v>0.82499999999999996</v>
      </c>
    </row>
    <row r="292" spans="1:2" ht="24.95" customHeight="1" x14ac:dyDescent="0.25">
      <c r="A292" s="123">
        <v>291</v>
      </c>
      <c r="B292" s="122">
        <v>0.82799999999999996</v>
      </c>
    </row>
    <row r="293" spans="1:2" ht="24.95" customHeight="1" x14ac:dyDescent="0.25">
      <c r="A293" s="123">
        <v>292</v>
      </c>
      <c r="B293" s="122">
        <v>0.83</v>
      </c>
    </row>
    <row r="294" spans="1:2" ht="24.95" customHeight="1" x14ac:dyDescent="0.25">
      <c r="A294" s="123">
        <v>293</v>
      </c>
      <c r="B294" s="122">
        <v>0.83200000000000007</v>
      </c>
    </row>
    <row r="295" spans="1:2" ht="24.95" customHeight="1" x14ac:dyDescent="0.25">
      <c r="A295" s="123">
        <v>294</v>
      </c>
      <c r="B295" s="122">
        <v>0.83499999999999996</v>
      </c>
    </row>
    <row r="296" spans="1:2" ht="24.95" customHeight="1" x14ac:dyDescent="0.25">
      <c r="A296" s="123">
        <v>295</v>
      </c>
      <c r="B296" s="122">
        <v>0.83700000000000008</v>
      </c>
    </row>
    <row r="297" spans="1:2" ht="24.95" customHeight="1" x14ac:dyDescent="0.25">
      <c r="A297" s="123">
        <v>296</v>
      </c>
      <c r="B297" s="122">
        <v>0.83900000000000008</v>
      </c>
    </row>
    <row r="298" spans="1:2" ht="24.95" customHeight="1" x14ac:dyDescent="0.25">
      <c r="A298" s="123">
        <v>297</v>
      </c>
      <c r="B298" s="122">
        <v>0.84200000000000008</v>
      </c>
    </row>
    <row r="299" spans="1:2" ht="24.95" customHeight="1" x14ac:dyDescent="0.25">
      <c r="A299" s="123">
        <v>298</v>
      </c>
      <c r="B299" s="122">
        <v>0.84400000000000008</v>
      </c>
    </row>
    <row r="300" spans="1:2" ht="24.95" customHeight="1" x14ac:dyDescent="0.25">
      <c r="A300" s="123">
        <v>299</v>
      </c>
      <c r="B300" s="122">
        <v>0.84599999999999997</v>
      </c>
    </row>
    <row r="301" spans="1:2" ht="24.95" customHeight="1" x14ac:dyDescent="0.25">
      <c r="A301" s="123">
        <v>300</v>
      </c>
      <c r="B301" s="122">
        <v>0.84900000000000009</v>
      </c>
    </row>
    <row r="302" spans="1:2" ht="24.95" customHeight="1" x14ac:dyDescent="0.25">
      <c r="A302" s="123">
        <v>301</v>
      </c>
      <c r="B302" s="122">
        <v>0.85099999999999998</v>
      </c>
    </row>
    <row r="303" spans="1:2" ht="24.95" customHeight="1" x14ac:dyDescent="0.25">
      <c r="A303" s="123">
        <v>302</v>
      </c>
      <c r="B303" s="122">
        <v>0.85299999999999998</v>
      </c>
    </row>
    <row r="304" spans="1:2" ht="24.95" customHeight="1" x14ac:dyDescent="0.25">
      <c r="A304" s="123">
        <v>303</v>
      </c>
      <c r="B304" s="122">
        <v>0.85599999999999998</v>
      </c>
    </row>
    <row r="305" spans="1:2" ht="24.95" customHeight="1" x14ac:dyDescent="0.25">
      <c r="A305" s="123">
        <v>304</v>
      </c>
      <c r="B305" s="122">
        <v>0.85799999999999998</v>
      </c>
    </row>
    <row r="306" spans="1:2" ht="24.95" customHeight="1" x14ac:dyDescent="0.25">
      <c r="A306" s="123">
        <v>305</v>
      </c>
      <c r="B306" s="122">
        <v>0.86</v>
      </c>
    </row>
    <row r="307" spans="1:2" ht="24.95" customHeight="1" x14ac:dyDescent="0.25">
      <c r="A307" s="123">
        <v>306</v>
      </c>
      <c r="B307" s="122">
        <v>0.86299999999999999</v>
      </c>
    </row>
    <row r="308" spans="1:2" ht="24.95" customHeight="1" x14ac:dyDescent="0.25">
      <c r="A308" s="123">
        <v>307</v>
      </c>
      <c r="B308" s="122">
        <v>0.86499999999999999</v>
      </c>
    </row>
    <row r="309" spans="1:2" ht="24.95" customHeight="1" x14ac:dyDescent="0.25">
      <c r="A309" s="123">
        <v>308</v>
      </c>
      <c r="B309" s="122">
        <v>0.86699999999999999</v>
      </c>
    </row>
    <row r="310" spans="1:2" ht="24.95" customHeight="1" x14ac:dyDescent="0.25">
      <c r="A310" s="123">
        <v>309</v>
      </c>
      <c r="B310" s="122">
        <v>0.87</v>
      </c>
    </row>
    <row r="311" spans="1:2" ht="24.95" customHeight="1" x14ac:dyDescent="0.25">
      <c r="A311" s="123">
        <v>310</v>
      </c>
      <c r="B311" s="122">
        <v>0.872</v>
      </c>
    </row>
    <row r="312" spans="1:2" ht="24.95" customHeight="1" x14ac:dyDescent="0.25">
      <c r="A312" s="123">
        <v>311</v>
      </c>
      <c r="B312" s="122">
        <v>0.87400000000000011</v>
      </c>
    </row>
    <row r="313" spans="1:2" ht="24.95" customHeight="1" x14ac:dyDescent="0.25">
      <c r="A313" s="123">
        <v>312</v>
      </c>
      <c r="B313" s="122">
        <v>0.877</v>
      </c>
    </row>
    <row r="314" spans="1:2" ht="24.95" customHeight="1" x14ac:dyDescent="0.25">
      <c r="A314" s="123">
        <v>313</v>
      </c>
      <c r="B314" s="122">
        <v>0.879</v>
      </c>
    </row>
    <row r="315" spans="1:2" ht="24.95" customHeight="1" x14ac:dyDescent="0.25">
      <c r="A315" s="123">
        <v>314</v>
      </c>
      <c r="B315" s="122">
        <v>0.88099999999999989</v>
      </c>
    </row>
    <row r="316" spans="1:2" ht="24.95" customHeight="1" x14ac:dyDescent="0.25">
      <c r="A316" s="123">
        <v>315</v>
      </c>
      <c r="B316" s="122">
        <v>0.88400000000000001</v>
      </c>
    </row>
    <row r="317" spans="1:2" ht="24.95" customHeight="1" x14ac:dyDescent="0.25">
      <c r="A317" s="123">
        <v>316</v>
      </c>
      <c r="B317" s="122">
        <v>0.8859999999999999</v>
      </c>
    </row>
    <row r="318" spans="1:2" ht="24.95" customHeight="1" x14ac:dyDescent="0.25">
      <c r="A318" s="123">
        <v>317</v>
      </c>
      <c r="B318" s="122">
        <v>0.88800000000000001</v>
      </c>
    </row>
    <row r="319" spans="1:2" ht="24.95" customHeight="1" x14ac:dyDescent="0.25">
      <c r="A319" s="123">
        <v>318</v>
      </c>
      <c r="B319" s="122">
        <v>0.8909999999999999</v>
      </c>
    </row>
    <row r="320" spans="1:2" ht="24.95" customHeight="1" x14ac:dyDescent="0.25">
      <c r="A320" s="123">
        <v>319</v>
      </c>
      <c r="B320" s="122">
        <v>0.89300000000000002</v>
      </c>
    </row>
    <row r="321" spans="1:2" ht="24.95" customHeight="1" x14ac:dyDescent="0.25">
      <c r="A321" s="123">
        <v>320</v>
      </c>
      <c r="B321" s="122">
        <v>0.89500000000000002</v>
      </c>
    </row>
    <row r="322" spans="1:2" ht="24.95" customHeight="1" x14ac:dyDescent="0.25">
      <c r="A322" s="124">
        <v>321</v>
      </c>
      <c r="B322" s="122">
        <v>0.89800000000000002</v>
      </c>
    </row>
    <row r="323" spans="1:2" ht="24.95" customHeight="1" x14ac:dyDescent="0.25">
      <c r="A323" s="123">
        <v>322</v>
      </c>
      <c r="B323" s="122">
        <v>0.9</v>
      </c>
    </row>
    <row r="324" spans="1:2" ht="24.95" customHeight="1" x14ac:dyDescent="0.25">
      <c r="A324" s="123">
        <v>323</v>
      </c>
      <c r="B324" s="122">
        <v>0.90200000000000002</v>
      </c>
    </row>
    <row r="325" spans="1:2" ht="24.95" customHeight="1" x14ac:dyDescent="0.25">
      <c r="A325" s="123">
        <v>324</v>
      </c>
      <c r="B325" s="122">
        <v>0.90500000000000003</v>
      </c>
    </row>
    <row r="326" spans="1:2" ht="24.95" customHeight="1" x14ac:dyDescent="0.25">
      <c r="A326" s="123">
        <v>325</v>
      </c>
      <c r="B326" s="122">
        <v>0.90700000000000003</v>
      </c>
    </row>
    <row r="327" spans="1:2" ht="24.95" customHeight="1" x14ac:dyDescent="0.25">
      <c r="A327" s="123">
        <v>326</v>
      </c>
      <c r="B327" s="122">
        <v>0.90900000000000003</v>
      </c>
    </row>
    <row r="328" spans="1:2" ht="24.95" customHeight="1" x14ac:dyDescent="0.25">
      <c r="A328" s="123">
        <v>327</v>
      </c>
      <c r="B328" s="122">
        <v>0.91200000000000003</v>
      </c>
    </row>
    <row r="329" spans="1:2" ht="24.95" customHeight="1" x14ac:dyDescent="0.25">
      <c r="A329" s="123">
        <v>328</v>
      </c>
      <c r="B329" s="122">
        <v>0.91400000000000003</v>
      </c>
    </row>
    <row r="330" spans="1:2" ht="24.95" customHeight="1" x14ac:dyDescent="0.25">
      <c r="A330" s="123">
        <v>329</v>
      </c>
      <c r="B330" s="122">
        <v>0.91599999999999993</v>
      </c>
    </row>
    <row r="331" spans="1:2" ht="24.95" customHeight="1" x14ac:dyDescent="0.25">
      <c r="A331" s="123">
        <v>330</v>
      </c>
      <c r="B331" s="122">
        <v>0.91900000000000004</v>
      </c>
    </row>
    <row r="332" spans="1:2" ht="24.95" customHeight="1" x14ac:dyDescent="0.25">
      <c r="A332" s="123">
        <v>331</v>
      </c>
      <c r="B332" s="122">
        <v>0.92099999999999993</v>
      </c>
    </row>
    <row r="333" spans="1:2" ht="24.95" customHeight="1" x14ac:dyDescent="0.25">
      <c r="A333" s="123">
        <v>332</v>
      </c>
      <c r="B333" s="122">
        <v>0.92299999999999993</v>
      </c>
    </row>
    <row r="334" spans="1:2" ht="24.95" customHeight="1" x14ac:dyDescent="0.25">
      <c r="A334" s="123">
        <v>333</v>
      </c>
      <c r="B334" s="122">
        <v>0.92599999999999993</v>
      </c>
    </row>
    <row r="335" spans="1:2" ht="24.95" customHeight="1" x14ac:dyDescent="0.25">
      <c r="A335" s="123">
        <v>334</v>
      </c>
      <c r="B335" s="122">
        <v>0.92799999999999994</v>
      </c>
    </row>
    <row r="336" spans="1:2" ht="24.95" customHeight="1" x14ac:dyDescent="0.25">
      <c r="A336" s="123">
        <v>335</v>
      </c>
      <c r="B336" s="122">
        <v>0.93</v>
      </c>
    </row>
    <row r="337" spans="1:2" ht="24.95" customHeight="1" x14ac:dyDescent="0.25">
      <c r="A337" s="123">
        <v>336</v>
      </c>
      <c r="B337" s="122">
        <v>0.93299999999999994</v>
      </c>
    </row>
    <row r="338" spans="1:2" ht="24.95" customHeight="1" x14ac:dyDescent="0.25">
      <c r="A338" s="123">
        <v>337</v>
      </c>
      <c r="B338" s="122">
        <v>0.93500000000000005</v>
      </c>
    </row>
    <row r="339" spans="1:2" ht="24.95" customHeight="1" x14ac:dyDescent="0.25">
      <c r="A339" s="123">
        <v>338</v>
      </c>
      <c r="B339" s="122">
        <v>0.93700000000000006</v>
      </c>
    </row>
    <row r="340" spans="1:2" ht="24.95" customHeight="1" x14ac:dyDescent="0.25">
      <c r="A340" s="123">
        <v>339</v>
      </c>
      <c r="B340" s="122">
        <v>0.94</v>
      </c>
    </row>
    <row r="341" spans="1:2" ht="24.95" customHeight="1" x14ac:dyDescent="0.25">
      <c r="A341" s="123">
        <v>340</v>
      </c>
      <c r="B341" s="122">
        <v>0.94200000000000006</v>
      </c>
    </row>
    <row r="342" spans="1:2" ht="24.95" customHeight="1" x14ac:dyDescent="0.25">
      <c r="A342" s="123">
        <v>341</v>
      </c>
      <c r="B342" s="122">
        <v>0.94400000000000006</v>
      </c>
    </row>
    <row r="343" spans="1:2" ht="24.95" customHeight="1" x14ac:dyDescent="0.25">
      <c r="A343" s="123">
        <v>342</v>
      </c>
      <c r="B343" s="122">
        <v>0.94700000000000006</v>
      </c>
    </row>
    <row r="344" spans="1:2" ht="24.95" customHeight="1" x14ac:dyDescent="0.25">
      <c r="A344" s="123">
        <v>343</v>
      </c>
      <c r="B344" s="122">
        <v>0.94900000000000007</v>
      </c>
    </row>
    <row r="345" spans="1:2" ht="24.95" customHeight="1" x14ac:dyDescent="0.25">
      <c r="A345" s="123">
        <v>344</v>
      </c>
      <c r="B345" s="122">
        <v>0.95099999999999996</v>
      </c>
    </row>
    <row r="346" spans="1:2" ht="24.95" customHeight="1" x14ac:dyDescent="0.25">
      <c r="A346" s="123">
        <v>345</v>
      </c>
      <c r="B346" s="122">
        <v>0.95400000000000007</v>
      </c>
    </row>
    <row r="347" spans="1:2" ht="24.95" customHeight="1" x14ac:dyDescent="0.25">
      <c r="A347" s="123">
        <v>346</v>
      </c>
      <c r="B347" s="122">
        <v>0.95599999999999996</v>
      </c>
    </row>
    <row r="348" spans="1:2" ht="24.95" customHeight="1" x14ac:dyDescent="0.25">
      <c r="A348" s="123">
        <v>347</v>
      </c>
      <c r="B348" s="122">
        <v>0.95799999999999996</v>
      </c>
    </row>
    <row r="349" spans="1:2" ht="24.95" customHeight="1" x14ac:dyDescent="0.25">
      <c r="A349" s="123">
        <v>348</v>
      </c>
      <c r="B349" s="122">
        <v>0.96</v>
      </c>
    </row>
    <row r="350" spans="1:2" ht="24.95" customHeight="1" x14ac:dyDescent="0.25">
      <c r="A350" s="123">
        <v>349</v>
      </c>
      <c r="B350" s="122">
        <v>0.96299999999999997</v>
      </c>
    </row>
    <row r="351" spans="1:2" ht="24.95" customHeight="1" x14ac:dyDescent="0.25">
      <c r="A351" s="123">
        <v>350</v>
      </c>
      <c r="B351" s="122">
        <v>0.96499999999999997</v>
      </c>
    </row>
    <row r="352" spans="1:2" ht="24.95" customHeight="1" x14ac:dyDescent="0.25">
      <c r="A352" s="123">
        <v>351</v>
      </c>
      <c r="B352" s="122">
        <v>0.96700000000000008</v>
      </c>
    </row>
    <row r="353" spans="1:2" ht="24.95" customHeight="1" x14ac:dyDescent="0.25">
      <c r="A353" s="123">
        <v>352</v>
      </c>
      <c r="B353" s="122">
        <v>0.97</v>
      </c>
    </row>
    <row r="354" spans="1:2" ht="24.95" customHeight="1" x14ac:dyDescent="0.25">
      <c r="A354" s="123">
        <v>353</v>
      </c>
      <c r="B354" s="122">
        <v>0.97199999999999998</v>
      </c>
    </row>
    <row r="355" spans="1:2" ht="24.95" customHeight="1" x14ac:dyDescent="0.25">
      <c r="A355" s="123">
        <v>354</v>
      </c>
      <c r="B355" s="122">
        <v>0.97400000000000009</v>
      </c>
    </row>
    <row r="356" spans="1:2" ht="24.95" customHeight="1" x14ac:dyDescent="0.25">
      <c r="A356" s="123">
        <v>355</v>
      </c>
      <c r="B356" s="122">
        <v>0.97699999999999998</v>
      </c>
    </row>
    <row r="357" spans="1:2" ht="24.95" customHeight="1" x14ac:dyDescent="0.25">
      <c r="A357" s="123">
        <v>356</v>
      </c>
      <c r="B357" s="122">
        <v>0.97900000000000009</v>
      </c>
    </row>
    <row r="358" spans="1:2" ht="24.95" customHeight="1" x14ac:dyDescent="0.25">
      <c r="A358" s="123">
        <v>357</v>
      </c>
      <c r="B358" s="122">
        <v>0.98099999999999998</v>
      </c>
    </row>
    <row r="359" spans="1:2" ht="24.95" customHeight="1" x14ac:dyDescent="0.25">
      <c r="A359" s="123">
        <v>358</v>
      </c>
      <c r="B359" s="122">
        <v>0.9840000000000001</v>
      </c>
    </row>
    <row r="360" spans="1:2" ht="24.95" customHeight="1" x14ac:dyDescent="0.25">
      <c r="A360" s="123">
        <v>359</v>
      </c>
      <c r="B360" s="122">
        <v>0.98599999999999999</v>
      </c>
    </row>
    <row r="361" spans="1:2" ht="24.95" customHeight="1" x14ac:dyDescent="0.25">
      <c r="A361" s="123">
        <v>360</v>
      </c>
      <c r="B361" s="122">
        <v>0.98799999999999999</v>
      </c>
    </row>
    <row r="362" spans="1:2" ht="24.95" customHeight="1" x14ac:dyDescent="0.25">
      <c r="A362" s="124">
        <v>361</v>
      </c>
      <c r="B362" s="122">
        <v>0.99099999999999999</v>
      </c>
    </row>
    <row r="363" spans="1:2" ht="24.95" customHeight="1" x14ac:dyDescent="0.25">
      <c r="A363" s="123">
        <v>362</v>
      </c>
      <c r="B363" s="122">
        <v>0.99299999999999999</v>
      </c>
    </row>
    <row r="364" spans="1:2" ht="24.95" customHeight="1" x14ac:dyDescent="0.25">
      <c r="A364" s="123">
        <v>363</v>
      </c>
      <c r="B364" s="122">
        <v>0.995</v>
      </c>
    </row>
    <row r="365" spans="1:2" ht="24.95" customHeight="1" x14ac:dyDescent="0.25">
      <c r="A365" s="123">
        <v>364</v>
      </c>
      <c r="B365" s="122">
        <v>0.998</v>
      </c>
    </row>
    <row r="366" spans="1:2" ht="24.95" customHeight="1" x14ac:dyDescent="0.25">
      <c r="A366" s="123">
        <v>365</v>
      </c>
      <c r="B366" s="122">
        <v>1</v>
      </c>
    </row>
    <row r="367" spans="1:2" ht="24.95" customHeight="1" x14ac:dyDescent="0.25">
      <c r="A367" s="123">
        <v>366</v>
      </c>
      <c r="B367" s="122">
        <v>1</v>
      </c>
    </row>
  </sheetData>
  <sheetProtection algorithmName="SHA-512" hashValue="lal62sq2L9+WExImAQuw8aYh5USD2QJXJsGB0Juc7ELsyIhNgsXz0FVL2I6Hs3t/Kaineb1HO7K5NEZFtgFGDQ==" saltValue="IjjEKPAdhcFMSkSBfU9ecQ==" spinCount="100000" sheet="1" objects="1" scenarios="1"/>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71"/>
  <sheetViews>
    <sheetView workbookViewId="0">
      <selection activeCell="C2" sqref="C2"/>
    </sheetView>
  </sheetViews>
  <sheetFormatPr baseColWidth="10" defaultRowHeight="12.75" x14ac:dyDescent="0.2"/>
  <cols>
    <col min="1" max="1" width="22.7109375" style="2" bestFit="1" customWidth="1"/>
    <col min="2" max="2" width="22.7109375" style="2" customWidth="1"/>
    <col min="3" max="3" width="21.5703125" style="2" bestFit="1" customWidth="1"/>
    <col min="4" max="4" width="26.42578125" style="2" bestFit="1" customWidth="1"/>
    <col min="5" max="5" width="27.85546875" style="2" bestFit="1" customWidth="1"/>
    <col min="6" max="6" width="26.42578125" style="2" customWidth="1"/>
    <col min="7" max="7" width="27.85546875" style="2" bestFit="1" customWidth="1"/>
    <col min="8" max="8" width="27.85546875" style="2" customWidth="1"/>
    <col min="9" max="9" width="21.5703125" style="2" bestFit="1" customWidth="1"/>
    <col min="10" max="10" width="21.5703125" style="2" customWidth="1"/>
    <col min="11" max="11" width="26.42578125" style="2" bestFit="1" customWidth="1"/>
    <col min="12" max="12" width="26.42578125" style="2" customWidth="1"/>
    <col min="13" max="13" width="27.85546875" style="2" bestFit="1" customWidth="1"/>
    <col min="14" max="16384" width="11.42578125" style="2"/>
  </cols>
  <sheetData>
    <row r="1" spans="1:11" x14ac:dyDescent="0.2">
      <c r="A1" s="215" t="s">
        <v>668</v>
      </c>
      <c r="B1" s="214"/>
    </row>
    <row r="2" spans="1:11" x14ac:dyDescent="0.2">
      <c r="A2" s="208" t="s">
        <v>645</v>
      </c>
      <c r="B2" s="208"/>
      <c r="C2" s="207" t="s">
        <v>433</v>
      </c>
      <c r="D2" s="214"/>
      <c r="G2" s="2" t="s">
        <v>667</v>
      </c>
      <c r="I2" s="2" t="s">
        <v>666</v>
      </c>
      <c r="K2" s="2" t="s">
        <v>665</v>
      </c>
    </row>
    <row r="3" spans="1:11" x14ac:dyDescent="0.2">
      <c r="A3" s="208" t="s">
        <v>664</v>
      </c>
      <c r="B3" s="208"/>
      <c r="C3" s="207" t="s">
        <v>433</v>
      </c>
      <c r="D3" s="214"/>
      <c r="G3" s="2" t="s">
        <v>663</v>
      </c>
      <c r="I3" s="2" t="s">
        <v>662</v>
      </c>
      <c r="K3" s="2" t="s">
        <v>661</v>
      </c>
    </row>
    <row r="4" spans="1:11" x14ac:dyDescent="0.2">
      <c r="A4" s="208" t="s">
        <v>624</v>
      </c>
      <c r="B4" s="208"/>
      <c r="C4" s="207" t="s">
        <v>433</v>
      </c>
      <c r="D4" s="214"/>
    </row>
    <row r="5" spans="1:11" x14ac:dyDescent="0.2">
      <c r="A5" s="208" t="s">
        <v>617</v>
      </c>
      <c r="B5" s="208"/>
      <c r="C5" s="207" t="s">
        <v>433</v>
      </c>
      <c r="D5" s="214"/>
    </row>
    <row r="6" spans="1:11" x14ac:dyDescent="0.2">
      <c r="A6" s="208" t="s">
        <v>610</v>
      </c>
      <c r="B6" s="208"/>
      <c r="C6" s="207" t="s">
        <v>483</v>
      </c>
      <c r="D6" s="214"/>
    </row>
    <row r="7" spans="1:11" x14ac:dyDescent="0.2">
      <c r="A7" s="208" t="s">
        <v>660</v>
      </c>
      <c r="B7" s="208"/>
      <c r="C7" s="207" t="s">
        <v>433</v>
      </c>
      <c r="D7" s="214"/>
    </row>
    <row r="8" spans="1:11" x14ac:dyDescent="0.2">
      <c r="A8" s="208" t="s">
        <v>582</v>
      </c>
      <c r="B8" s="208"/>
      <c r="C8" s="207" t="s">
        <v>441</v>
      </c>
      <c r="D8" s="214"/>
    </row>
    <row r="9" spans="1:11" x14ac:dyDescent="0.2">
      <c r="A9" s="208" t="s">
        <v>659</v>
      </c>
      <c r="B9" s="208"/>
      <c r="C9" s="207" t="s">
        <v>441</v>
      </c>
      <c r="D9" s="214"/>
    </row>
    <row r="10" spans="1:11" x14ac:dyDescent="0.2">
      <c r="A10" s="208" t="s">
        <v>568</v>
      </c>
      <c r="B10" s="208"/>
      <c r="C10" s="207" t="s">
        <v>483</v>
      </c>
      <c r="D10" s="214"/>
    </row>
    <row r="11" spans="1:11" x14ac:dyDescent="0.2">
      <c r="A11" s="208" t="s">
        <v>658</v>
      </c>
      <c r="B11" s="208"/>
      <c r="C11" s="207" t="s">
        <v>441</v>
      </c>
      <c r="D11" s="214"/>
      <c r="I11" s="2">
        <f>3.2*0.35</f>
        <v>1.1199999999999999</v>
      </c>
    </row>
    <row r="12" spans="1:11" x14ac:dyDescent="0.2">
      <c r="A12" s="208" t="s">
        <v>547</v>
      </c>
      <c r="B12" s="208"/>
      <c r="C12" s="207" t="s">
        <v>483</v>
      </c>
      <c r="D12" s="214"/>
      <c r="I12" s="2">
        <v>3.2</v>
      </c>
    </row>
    <row r="13" spans="1:11" x14ac:dyDescent="0.2">
      <c r="A13" s="208" t="s">
        <v>540</v>
      </c>
      <c r="B13" s="208"/>
      <c r="C13" s="207" t="s">
        <v>483</v>
      </c>
      <c r="D13" s="214"/>
      <c r="I13" s="2">
        <f>SUM(I11:I12)</f>
        <v>4.32</v>
      </c>
    </row>
    <row r="14" spans="1:11" x14ac:dyDescent="0.2">
      <c r="A14" s="208" t="s">
        <v>526</v>
      </c>
      <c r="B14" s="208"/>
      <c r="C14" s="207" t="s">
        <v>441</v>
      </c>
      <c r="D14" s="214"/>
    </row>
    <row r="15" spans="1:11" x14ac:dyDescent="0.2">
      <c r="A15" s="208" t="s">
        <v>657</v>
      </c>
      <c r="B15" s="208"/>
      <c r="C15" s="207" t="s">
        <v>433</v>
      </c>
      <c r="D15" s="214"/>
    </row>
    <row r="16" spans="1:11" x14ac:dyDescent="0.2">
      <c r="A16" s="208" t="s">
        <v>505</v>
      </c>
      <c r="B16" s="208"/>
      <c r="C16" s="207" t="s">
        <v>433</v>
      </c>
      <c r="D16" s="214"/>
    </row>
    <row r="17" spans="1:13" x14ac:dyDescent="0.2">
      <c r="A17" s="208" t="s">
        <v>656</v>
      </c>
      <c r="B17" s="208"/>
      <c r="C17" s="207" t="s">
        <v>433</v>
      </c>
      <c r="D17" s="214"/>
    </row>
    <row r="18" spans="1:13" x14ac:dyDescent="0.2">
      <c r="A18" s="208" t="s">
        <v>484</v>
      </c>
      <c r="B18" s="208"/>
      <c r="C18" s="207" t="s">
        <v>483</v>
      </c>
      <c r="D18" s="214"/>
    </row>
    <row r="19" spans="1:13" x14ac:dyDescent="0.2">
      <c r="A19" s="208" t="s">
        <v>476</v>
      </c>
      <c r="B19" s="208"/>
      <c r="C19" s="207" t="s">
        <v>441</v>
      </c>
      <c r="D19" s="214"/>
    </row>
    <row r="20" spans="1:13" x14ac:dyDescent="0.2">
      <c r="A20" s="208" t="s">
        <v>655</v>
      </c>
      <c r="B20" s="208"/>
      <c r="C20" s="207" t="s">
        <v>433</v>
      </c>
      <c r="D20" s="214"/>
    </row>
    <row r="21" spans="1:13" x14ac:dyDescent="0.2">
      <c r="A21" s="208" t="s">
        <v>434</v>
      </c>
      <c r="B21" s="208"/>
      <c r="C21" s="207" t="s">
        <v>433</v>
      </c>
      <c r="D21" s="214"/>
    </row>
    <row r="22" spans="1:13" x14ac:dyDescent="0.2">
      <c r="A22" s="208" t="s">
        <v>654</v>
      </c>
      <c r="B22" s="208"/>
      <c r="C22" s="207" t="s">
        <v>441</v>
      </c>
      <c r="D22" s="214"/>
    </row>
    <row r="23" spans="1:13" x14ac:dyDescent="0.2">
      <c r="A23" s="208" t="s">
        <v>1934</v>
      </c>
      <c r="B23" s="208"/>
      <c r="C23" s="207" t="s">
        <v>441</v>
      </c>
      <c r="D23" s="214"/>
    </row>
    <row r="24" spans="1:13" x14ac:dyDescent="0.2">
      <c r="C24" s="206" t="s">
        <v>653</v>
      </c>
      <c r="E24" s="206"/>
      <c r="F24" s="206"/>
    </row>
    <row r="25" spans="1:13" x14ac:dyDescent="0.2">
      <c r="C25" s="206" t="s">
        <v>652</v>
      </c>
    </row>
    <row r="26" spans="1:13" x14ac:dyDescent="0.2">
      <c r="C26" s="213" t="s">
        <v>651</v>
      </c>
      <c r="D26" s="211" t="s">
        <v>650</v>
      </c>
      <c r="E26" s="210" t="s">
        <v>649</v>
      </c>
      <c r="F26" s="212" t="s">
        <v>648</v>
      </c>
      <c r="G26" s="211" t="s">
        <v>647</v>
      </c>
      <c r="H26" s="210" t="s">
        <v>646</v>
      </c>
      <c r="I26" s="209"/>
      <c r="J26" s="209"/>
      <c r="K26" s="209"/>
      <c r="M26" s="209"/>
    </row>
    <row r="27" spans="1:13" x14ac:dyDescent="0.2">
      <c r="A27" s="208" t="s">
        <v>645</v>
      </c>
      <c r="B27" s="207" t="s">
        <v>433</v>
      </c>
      <c r="C27" s="206" t="s">
        <v>644</v>
      </c>
      <c r="D27" s="206" t="s">
        <v>643</v>
      </c>
      <c r="E27" s="206" t="s">
        <v>642</v>
      </c>
      <c r="F27" s="206" t="s">
        <v>641</v>
      </c>
      <c r="G27" s="206" t="s">
        <v>640</v>
      </c>
      <c r="H27" s="206" t="s">
        <v>639</v>
      </c>
    </row>
    <row r="28" spans="1:13" x14ac:dyDescent="0.2">
      <c r="A28" s="208" t="s">
        <v>638</v>
      </c>
      <c r="B28" s="207" t="s">
        <v>433</v>
      </c>
      <c r="C28" s="206" t="s">
        <v>637</v>
      </c>
      <c r="D28" s="206" t="s">
        <v>636</v>
      </c>
      <c r="E28" s="206" t="s">
        <v>635</v>
      </c>
      <c r="F28" s="206" t="s">
        <v>634</v>
      </c>
      <c r="G28" s="206" t="s">
        <v>633</v>
      </c>
      <c r="H28" s="206" t="s">
        <v>632</v>
      </c>
    </row>
    <row r="29" spans="1:13" x14ac:dyDescent="0.2">
      <c r="A29" s="208" t="s">
        <v>631</v>
      </c>
      <c r="B29" s="207" t="s">
        <v>433</v>
      </c>
      <c r="C29" s="206" t="s">
        <v>630</v>
      </c>
      <c r="D29" s="206" t="s">
        <v>629</v>
      </c>
      <c r="E29" s="206" t="s">
        <v>628</v>
      </c>
      <c r="F29" s="206" t="s">
        <v>627</v>
      </c>
      <c r="G29" s="206" t="s">
        <v>626</v>
      </c>
      <c r="H29" s="206" t="s">
        <v>625</v>
      </c>
    </row>
    <row r="30" spans="1:13" x14ac:dyDescent="0.2">
      <c r="A30" s="208" t="s">
        <v>624</v>
      </c>
      <c r="B30" s="207" t="s">
        <v>433</v>
      </c>
      <c r="C30" s="206" t="s">
        <v>623</v>
      </c>
      <c r="D30" s="206" t="s">
        <v>622</v>
      </c>
      <c r="E30" s="206" t="s">
        <v>621</v>
      </c>
      <c r="F30" s="206" t="s">
        <v>620</v>
      </c>
      <c r="G30" s="206" t="s">
        <v>619</v>
      </c>
      <c r="H30" s="206" t="s">
        <v>618</v>
      </c>
    </row>
    <row r="31" spans="1:13" x14ac:dyDescent="0.2">
      <c r="A31" s="208" t="s">
        <v>617</v>
      </c>
      <c r="B31" s="207" t="s">
        <v>433</v>
      </c>
      <c r="C31" s="206" t="s">
        <v>616</v>
      </c>
      <c r="D31" s="206" t="s">
        <v>615</v>
      </c>
      <c r="E31" s="206" t="s">
        <v>614</v>
      </c>
      <c r="F31" s="206" t="s">
        <v>613</v>
      </c>
      <c r="G31" s="206" t="s">
        <v>612</v>
      </c>
      <c r="H31" s="206" t="s">
        <v>611</v>
      </c>
    </row>
    <row r="32" spans="1:13" ht="14.25" customHeight="1" x14ac:dyDescent="0.2">
      <c r="A32" s="208" t="s">
        <v>610</v>
      </c>
      <c r="B32" s="207" t="s">
        <v>483</v>
      </c>
      <c r="C32" s="206" t="s">
        <v>609</v>
      </c>
      <c r="D32" s="206" t="s">
        <v>608</v>
      </c>
      <c r="E32" s="206" t="s">
        <v>607</v>
      </c>
      <c r="F32" s="206" t="s">
        <v>606</v>
      </c>
      <c r="G32" s="206" t="s">
        <v>605</v>
      </c>
      <c r="H32" s="206" t="s">
        <v>604</v>
      </c>
    </row>
    <row r="33" spans="1:8" x14ac:dyDescent="0.2">
      <c r="A33" s="208" t="s">
        <v>603</v>
      </c>
      <c r="B33" s="207" t="s">
        <v>433</v>
      </c>
      <c r="C33" s="206" t="s">
        <v>602</v>
      </c>
      <c r="D33" s="206" t="s">
        <v>601</v>
      </c>
      <c r="E33" s="206" t="s">
        <v>600</v>
      </c>
      <c r="F33" s="206" t="s">
        <v>599</v>
      </c>
      <c r="G33" s="206" t="s">
        <v>598</v>
      </c>
      <c r="H33" s="206" t="s">
        <v>597</v>
      </c>
    </row>
    <row r="34" spans="1:8" x14ac:dyDescent="0.2">
      <c r="A34" s="208" t="s">
        <v>596</v>
      </c>
      <c r="B34" s="207" t="s">
        <v>433</v>
      </c>
      <c r="C34" s="206" t="s">
        <v>595</v>
      </c>
      <c r="D34" s="206" t="s">
        <v>594</v>
      </c>
      <c r="E34" s="206" t="s">
        <v>593</v>
      </c>
      <c r="F34" s="206" t="s">
        <v>592</v>
      </c>
      <c r="G34" s="206" t="s">
        <v>591</v>
      </c>
      <c r="H34" s="206" t="s">
        <v>590</v>
      </c>
    </row>
    <row r="35" spans="1:8" x14ac:dyDescent="0.2">
      <c r="A35" s="208" t="s">
        <v>589</v>
      </c>
      <c r="B35" s="207" t="s">
        <v>433</v>
      </c>
      <c r="C35" s="206" t="s">
        <v>588</v>
      </c>
      <c r="D35" s="206" t="s">
        <v>587</v>
      </c>
      <c r="E35" s="206" t="s">
        <v>586</v>
      </c>
      <c r="F35" s="206" t="s">
        <v>585</v>
      </c>
      <c r="G35" s="206" t="s">
        <v>584</v>
      </c>
      <c r="H35" s="206" t="s">
        <v>583</v>
      </c>
    </row>
    <row r="36" spans="1:8" x14ac:dyDescent="0.2">
      <c r="A36" s="208" t="s">
        <v>582</v>
      </c>
      <c r="B36" s="207" t="s">
        <v>433</v>
      </c>
      <c r="C36" s="206" t="s">
        <v>581</v>
      </c>
      <c r="D36" s="206" t="s">
        <v>580</v>
      </c>
      <c r="E36" s="206" t="s">
        <v>579</v>
      </c>
      <c r="F36" s="206" t="s">
        <v>578</v>
      </c>
      <c r="G36" s="206" t="s">
        <v>577</v>
      </c>
      <c r="H36" s="206" t="s">
        <v>576</v>
      </c>
    </row>
    <row r="37" spans="1:8" x14ac:dyDescent="0.2">
      <c r="A37" s="208" t="s">
        <v>575</v>
      </c>
      <c r="B37" s="207" t="s">
        <v>1921</v>
      </c>
      <c r="C37" s="206" t="s">
        <v>574</v>
      </c>
      <c r="D37" s="206" t="s">
        <v>573</v>
      </c>
      <c r="E37" s="206" t="s">
        <v>572</v>
      </c>
      <c r="F37" s="206" t="s">
        <v>571</v>
      </c>
      <c r="G37" s="206" t="s">
        <v>570</v>
      </c>
      <c r="H37" s="206" t="s">
        <v>569</v>
      </c>
    </row>
    <row r="38" spans="1:8" x14ac:dyDescent="0.2">
      <c r="A38" s="208" t="s">
        <v>568</v>
      </c>
      <c r="B38" s="207" t="s">
        <v>483</v>
      </c>
      <c r="C38" s="206" t="s">
        <v>567</v>
      </c>
      <c r="D38" s="206" t="s">
        <v>566</v>
      </c>
      <c r="E38" s="206" t="s">
        <v>565</v>
      </c>
      <c r="F38" s="206" t="s">
        <v>564</v>
      </c>
      <c r="G38" s="206" t="s">
        <v>563</v>
      </c>
      <c r="H38" s="206" t="s">
        <v>562</v>
      </c>
    </row>
    <row r="39" spans="1:8" x14ac:dyDescent="0.2">
      <c r="A39" s="208" t="s">
        <v>561</v>
      </c>
      <c r="B39" s="207" t="s">
        <v>1921</v>
      </c>
      <c r="C39" s="206" t="s">
        <v>560</v>
      </c>
      <c r="D39" s="206" t="s">
        <v>559</v>
      </c>
      <c r="E39" s="206" t="s">
        <v>558</v>
      </c>
      <c r="F39" s="206" t="s">
        <v>557</v>
      </c>
      <c r="G39" s="206" t="s">
        <v>556</v>
      </c>
      <c r="H39" s="206" t="s">
        <v>555</v>
      </c>
    </row>
    <row r="40" spans="1:8" x14ac:dyDescent="0.2">
      <c r="A40" s="208" t="s">
        <v>554</v>
      </c>
      <c r="B40" s="207" t="s">
        <v>1921</v>
      </c>
      <c r="C40" s="206" t="s">
        <v>553</v>
      </c>
      <c r="D40" s="206" t="s">
        <v>552</v>
      </c>
      <c r="E40" s="206" t="s">
        <v>551</v>
      </c>
      <c r="F40" s="206" t="s">
        <v>550</v>
      </c>
      <c r="G40" s="206" t="s">
        <v>549</v>
      </c>
      <c r="H40" s="206" t="s">
        <v>548</v>
      </c>
    </row>
    <row r="41" spans="1:8" x14ac:dyDescent="0.2">
      <c r="A41" s="208" t="s">
        <v>547</v>
      </c>
      <c r="B41" s="207" t="s">
        <v>483</v>
      </c>
      <c r="C41" s="206" t="s">
        <v>546</v>
      </c>
      <c r="D41" s="206" t="s">
        <v>545</v>
      </c>
      <c r="E41" s="206" t="s">
        <v>544</v>
      </c>
      <c r="F41" s="206" t="s">
        <v>543</v>
      </c>
      <c r="G41" s="206" t="s">
        <v>542</v>
      </c>
      <c r="H41" s="206" t="s">
        <v>541</v>
      </c>
    </row>
    <row r="42" spans="1:8" x14ac:dyDescent="0.2">
      <c r="A42" s="208" t="s">
        <v>540</v>
      </c>
      <c r="B42" s="207" t="s">
        <v>483</v>
      </c>
      <c r="C42" s="206" t="s">
        <v>539</v>
      </c>
      <c r="D42" s="206" t="s">
        <v>538</v>
      </c>
      <c r="E42" s="206" t="s">
        <v>537</v>
      </c>
      <c r="F42" s="206" t="s">
        <v>536</v>
      </c>
      <c r="G42" s="206" t="s">
        <v>535</v>
      </c>
      <c r="H42" s="206" t="s">
        <v>534</v>
      </c>
    </row>
    <row r="43" spans="1:8" x14ac:dyDescent="0.2">
      <c r="A43" s="208" t="s">
        <v>533</v>
      </c>
      <c r="B43" s="207" t="s">
        <v>483</v>
      </c>
      <c r="C43" s="206" t="s">
        <v>532</v>
      </c>
      <c r="D43" s="206" t="s">
        <v>531</v>
      </c>
      <c r="E43" s="206" t="s">
        <v>530</v>
      </c>
      <c r="F43" s="206" t="s">
        <v>529</v>
      </c>
      <c r="G43" s="206" t="s">
        <v>528</v>
      </c>
      <c r="H43" s="206" t="s">
        <v>527</v>
      </c>
    </row>
    <row r="44" spans="1:8" x14ac:dyDescent="0.2">
      <c r="A44" s="208" t="s">
        <v>526</v>
      </c>
      <c r="B44" s="207" t="s">
        <v>1921</v>
      </c>
      <c r="C44" s="206" t="s">
        <v>525</v>
      </c>
      <c r="D44" s="206" t="s">
        <v>524</v>
      </c>
      <c r="E44" s="206" t="s">
        <v>523</v>
      </c>
      <c r="F44" s="206" t="s">
        <v>522</v>
      </c>
      <c r="G44" s="206" t="s">
        <v>521</v>
      </c>
      <c r="H44" s="206" t="s">
        <v>520</v>
      </c>
    </row>
    <row r="45" spans="1:8" x14ac:dyDescent="0.2">
      <c r="A45" s="208" t="s">
        <v>519</v>
      </c>
      <c r="B45" s="207" t="s">
        <v>433</v>
      </c>
      <c r="C45" s="206" t="s">
        <v>518</v>
      </c>
      <c r="D45" s="206" t="s">
        <v>517</v>
      </c>
      <c r="E45" s="206" t="s">
        <v>516</v>
      </c>
      <c r="F45" s="206" t="s">
        <v>515</v>
      </c>
      <c r="G45" s="206" t="s">
        <v>514</v>
      </c>
      <c r="H45" s="206" t="s">
        <v>513</v>
      </c>
    </row>
    <row r="46" spans="1:8" x14ac:dyDescent="0.2">
      <c r="A46" s="208" t="s">
        <v>512</v>
      </c>
      <c r="B46" s="207" t="s">
        <v>433</v>
      </c>
      <c r="C46" s="206" t="s">
        <v>511</v>
      </c>
      <c r="D46" s="206" t="s">
        <v>510</v>
      </c>
      <c r="E46" s="206" t="s">
        <v>509</v>
      </c>
      <c r="F46" s="206" t="s">
        <v>508</v>
      </c>
      <c r="G46" s="206" t="s">
        <v>507</v>
      </c>
      <c r="H46" s="206" t="s">
        <v>506</v>
      </c>
    </row>
    <row r="47" spans="1:8" x14ac:dyDescent="0.2">
      <c r="A47" s="208" t="s">
        <v>505</v>
      </c>
      <c r="B47" s="207" t="s">
        <v>433</v>
      </c>
      <c r="C47" s="206" t="s">
        <v>504</v>
      </c>
      <c r="D47" s="206" t="s">
        <v>503</v>
      </c>
      <c r="E47" s="206" t="s">
        <v>502</v>
      </c>
      <c r="F47" s="206" t="s">
        <v>501</v>
      </c>
      <c r="G47" s="206" t="s">
        <v>500</v>
      </c>
      <c r="H47" s="206" t="s">
        <v>499</v>
      </c>
    </row>
    <row r="48" spans="1:8" x14ac:dyDescent="0.2">
      <c r="A48" s="208" t="s">
        <v>498</v>
      </c>
      <c r="B48" s="207" t="s">
        <v>433</v>
      </c>
      <c r="C48" s="206" t="s">
        <v>497</v>
      </c>
      <c r="D48" s="206" t="s">
        <v>496</v>
      </c>
      <c r="E48" s="206" t="s">
        <v>495</v>
      </c>
      <c r="F48" s="206" t="s">
        <v>494</v>
      </c>
      <c r="G48" s="206" t="s">
        <v>493</v>
      </c>
      <c r="H48" s="206" t="s">
        <v>492</v>
      </c>
    </row>
    <row r="49" spans="1:8" x14ac:dyDescent="0.2">
      <c r="A49" s="208" t="s">
        <v>491</v>
      </c>
      <c r="B49" s="207" t="s">
        <v>433</v>
      </c>
      <c r="C49" s="206" t="s">
        <v>490</v>
      </c>
      <c r="D49" s="206" t="s">
        <v>489</v>
      </c>
      <c r="E49" s="206" t="s">
        <v>488</v>
      </c>
      <c r="F49" s="206" t="s">
        <v>487</v>
      </c>
      <c r="G49" s="206" t="s">
        <v>486</v>
      </c>
      <c r="H49" s="206" t="s">
        <v>485</v>
      </c>
    </row>
    <row r="50" spans="1:8" x14ac:dyDescent="0.2">
      <c r="A50" s="208" t="s">
        <v>484</v>
      </c>
      <c r="B50" s="207" t="s">
        <v>483</v>
      </c>
      <c r="C50" s="206" t="s">
        <v>482</v>
      </c>
      <c r="D50" s="206" t="s">
        <v>481</v>
      </c>
      <c r="E50" s="206" t="s">
        <v>480</v>
      </c>
      <c r="F50" s="206" t="s">
        <v>479</v>
      </c>
      <c r="G50" s="206" t="s">
        <v>478</v>
      </c>
      <c r="H50" s="206" t="s">
        <v>477</v>
      </c>
    </row>
    <row r="51" spans="1:8" x14ac:dyDescent="0.2">
      <c r="A51" s="208" t="s">
        <v>476</v>
      </c>
      <c r="B51" s="207" t="s">
        <v>1921</v>
      </c>
      <c r="C51" s="206" t="s">
        <v>475</v>
      </c>
      <c r="D51" s="206" t="s">
        <v>474</v>
      </c>
      <c r="E51" s="206" t="s">
        <v>473</v>
      </c>
      <c r="F51" s="206" t="s">
        <v>472</v>
      </c>
      <c r="G51" s="206" t="s">
        <v>471</v>
      </c>
      <c r="H51" s="206" t="s">
        <v>470</v>
      </c>
    </row>
    <row r="52" spans="1:8" x14ac:dyDescent="0.2">
      <c r="A52" s="208" t="s">
        <v>469</v>
      </c>
      <c r="B52" s="207" t="s">
        <v>433</v>
      </c>
      <c r="C52" s="206" t="s">
        <v>468</v>
      </c>
      <c r="D52" s="206" t="s">
        <v>467</v>
      </c>
      <c r="E52" s="206" t="s">
        <v>466</v>
      </c>
      <c r="F52" s="206" t="s">
        <v>465</v>
      </c>
      <c r="G52" s="206" t="s">
        <v>464</v>
      </c>
      <c r="H52" s="206" t="s">
        <v>463</v>
      </c>
    </row>
    <row r="53" spans="1:8" x14ac:dyDescent="0.2">
      <c r="A53" s="208" t="s">
        <v>462</v>
      </c>
      <c r="B53" s="207" t="s">
        <v>433</v>
      </c>
      <c r="C53" s="206" t="s">
        <v>461</v>
      </c>
      <c r="D53" s="206" t="s">
        <v>460</v>
      </c>
      <c r="E53" s="206" t="s">
        <v>459</v>
      </c>
      <c r="F53" s="206" t="s">
        <v>458</v>
      </c>
      <c r="G53" s="206" t="s">
        <v>457</v>
      </c>
      <c r="H53" s="206" t="s">
        <v>456</v>
      </c>
    </row>
    <row r="54" spans="1:8" x14ac:dyDescent="0.2">
      <c r="A54" s="208" t="s">
        <v>455</v>
      </c>
      <c r="B54" s="207" t="s">
        <v>433</v>
      </c>
      <c r="C54" s="206" t="s">
        <v>454</v>
      </c>
      <c r="D54" s="206" t="s">
        <v>453</v>
      </c>
      <c r="E54" s="206" t="s">
        <v>452</v>
      </c>
      <c r="F54" s="206" t="s">
        <v>451</v>
      </c>
      <c r="G54" s="206" t="s">
        <v>450</v>
      </c>
      <c r="H54" s="206" t="s">
        <v>449</v>
      </c>
    </row>
    <row r="55" spans="1:8" x14ac:dyDescent="0.2">
      <c r="A55" s="208" t="s">
        <v>448</v>
      </c>
      <c r="B55" s="207" t="s">
        <v>433</v>
      </c>
      <c r="C55" s="206" t="s">
        <v>447</v>
      </c>
      <c r="D55" s="206" t="s">
        <v>446</v>
      </c>
      <c r="E55" s="206" t="s">
        <v>445</v>
      </c>
      <c r="F55" s="206" t="s">
        <v>444</v>
      </c>
      <c r="G55" s="206" t="s">
        <v>443</v>
      </c>
      <c r="H55" s="206" t="s">
        <v>442</v>
      </c>
    </row>
    <row r="56" spans="1:8" x14ac:dyDescent="0.2">
      <c r="A56" s="208" t="s">
        <v>1933</v>
      </c>
      <c r="B56" s="207" t="s">
        <v>1921</v>
      </c>
      <c r="C56" s="206" t="s">
        <v>440</v>
      </c>
      <c r="D56" s="206" t="s">
        <v>439</v>
      </c>
      <c r="E56" s="206" t="s">
        <v>438</v>
      </c>
      <c r="F56" s="206" t="s">
        <v>437</v>
      </c>
      <c r="G56" s="206" t="s">
        <v>436</v>
      </c>
      <c r="H56" s="206" t="s">
        <v>435</v>
      </c>
    </row>
    <row r="57" spans="1:8" x14ac:dyDescent="0.2">
      <c r="A57" s="208" t="s">
        <v>434</v>
      </c>
      <c r="B57" s="207" t="s">
        <v>433</v>
      </c>
      <c r="C57" s="206" t="s">
        <v>432</v>
      </c>
      <c r="D57" s="206" t="s">
        <v>431</v>
      </c>
      <c r="E57" s="206" t="s">
        <v>430</v>
      </c>
      <c r="F57" s="206" t="s">
        <v>429</v>
      </c>
      <c r="G57" s="206" t="s">
        <v>428</v>
      </c>
      <c r="H57" s="206" t="s">
        <v>427</v>
      </c>
    </row>
    <row r="60" spans="1:8" ht="15" x14ac:dyDescent="0.25">
      <c r="B60" s="205"/>
      <c r="C60" s="204"/>
      <c r="D60" s="203"/>
    </row>
    <row r="61" spans="1:8" ht="15" x14ac:dyDescent="0.25">
      <c r="B61" s="205"/>
      <c r="C61" s="204"/>
      <c r="D61" s="203"/>
    </row>
    <row r="62" spans="1:8" ht="15" x14ac:dyDescent="0.25">
      <c r="B62" s="205"/>
      <c r="C62" s="204"/>
      <c r="D62" s="203"/>
    </row>
    <row r="63" spans="1:8" ht="15" x14ac:dyDescent="0.25">
      <c r="B63" s="205"/>
      <c r="C63" s="204"/>
      <c r="D63" s="203"/>
    </row>
    <row r="64" spans="1:8" ht="15" x14ac:dyDescent="0.25">
      <c r="B64" s="205"/>
      <c r="C64" s="204"/>
      <c r="D64" s="203"/>
    </row>
    <row r="65" spans="2:4" ht="15" x14ac:dyDescent="0.25">
      <c r="B65" s="205"/>
      <c r="C65" s="204"/>
      <c r="D65" s="203"/>
    </row>
    <row r="66" spans="2:4" ht="15" x14ac:dyDescent="0.25">
      <c r="B66" s="205"/>
      <c r="C66" s="204"/>
      <c r="D66" s="203"/>
    </row>
    <row r="67" spans="2:4" ht="15" x14ac:dyDescent="0.25">
      <c r="B67" s="205"/>
      <c r="C67" s="204"/>
      <c r="D67" s="203"/>
    </row>
    <row r="68" spans="2:4" ht="15" x14ac:dyDescent="0.25">
      <c r="B68" s="205"/>
      <c r="C68" s="204"/>
      <c r="D68" s="203"/>
    </row>
    <row r="69" spans="2:4" ht="15" x14ac:dyDescent="0.25">
      <c r="B69" s="205"/>
      <c r="C69" s="204"/>
      <c r="D69" s="203"/>
    </row>
    <row r="70" spans="2:4" ht="15" x14ac:dyDescent="0.25">
      <c r="B70" s="205"/>
      <c r="C70" s="204"/>
      <c r="D70" s="203"/>
    </row>
    <row r="71" spans="2:4" ht="15" x14ac:dyDescent="0.25">
      <c r="B71" s="205"/>
      <c r="C71" s="204"/>
      <c r="D71" s="203"/>
    </row>
  </sheetData>
  <sheetProtection algorithmName="SHA-512" hashValue="jAzZSs0awk0bHAfci2pyNLX+zMZzFWSlsMLufcyFhKMezgDWp/u4e7vf+6/uizheh1Ia1tc666gY21W2efux9A==" saltValue="lKrAhKzP3AnaC6QCwjCsIA==" spinCount="100000" sheet="1" objects="1" scenarios="1"/>
  <pageMargins left="0.75" right="0.75" top="1" bottom="1" header="0" footer="0"/>
  <pageSetup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182"/>
  <sheetViews>
    <sheetView zoomScale="70" zoomScaleNormal="70" workbookViewId="0">
      <pane xSplit="7" ySplit="3" topLeftCell="H139" activePane="bottomRight" state="frozen"/>
      <selection pane="topRight" activeCell="H1" sqref="H1"/>
      <selection pane="bottomLeft" activeCell="A4" sqref="A4"/>
      <selection pane="bottomRight" activeCell="D1" sqref="D1"/>
    </sheetView>
  </sheetViews>
  <sheetFormatPr baseColWidth="10" defaultRowHeight="15" x14ac:dyDescent="0.25"/>
  <cols>
    <col min="1" max="1" width="33.7109375" style="216" customWidth="1"/>
    <col min="2" max="2" width="21.140625" style="217" customWidth="1"/>
    <col min="3" max="3" width="22.85546875" style="218" customWidth="1"/>
    <col min="4" max="4" width="8.42578125" style="217" bestFit="1" customWidth="1"/>
    <col min="5" max="5" width="25.28515625" style="218" customWidth="1"/>
    <col min="6" max="6" width="9.140625" style="217" bestFit="1" customWidth="1"/>
    <col min="7" max="7" width="18.85546875" style="216" customWidth="1"/>
    <col min="8" max="8" width="9" style="217" customWidth="1"/>
    <col min="9" max="9" width="11.42578125" style="216"/>
    <col min="10" max="10" width="9.28515625" style="217" customWidth="1"/>
    <col min="11" max="11" width="26.28515625" style="216" customWidth="1"/>
    <col min="12" max="12" width="11.42578125" style="216"/>
    <col min="13" max="13" width="18.140625" style="216" customWidth="1"/>
    <col min="14" max="14" width="11.42578125" style="216"/>
    <col min="15" max="15" width="13.42578125" style="216" bestFit="1" customWidth="1"/>
    <col min="16" max="16384" width="11.42578125" style="216"/>
  </cols>
  <sheetData>
    <row r="1" spans="1:23" ht="25.5" customHeight="1" thickBot="1" x14ac:dyDescent="0.3">
      <c r="A1" s="216" t="s">
        <v>861</v>
      </c>
    </row>
    <row r="2" spans="1:23" ht="30.75" thickBot="1" x14ac:dyDescent="0.3">
      <c r="A2" s="270" t="s">
        <v>860</v>
      </c>
      <c r="B2" s="268" t="s">
        <v>703</v>
      </c>
      <c r="C2" s="269" t="s">
        <v>676</v>
      </c>
      <c r="D2" s="268" t="s">
        <v>859</v>
      </c>
      <c r="E2" s="264" t="s">
        <v>676</v>
      </c>
      <c r="F2" s="268" t="s">
        <v>697</v>
      </c>
      <c r="G2" s="264" t="s">
        <v>676</v>
      </c>
      <c r="H2" s="266" t="s">
        <v>858</v>
      </c>
      <c r="I2" s="264" t="s">
        <v>676</v>
      </c>
      <c r="J2" s="267" t="s">
        <v>857</v>
      </c>
      <c r="K2" s="264" t="s">
        <v>676</v>
      </c>
      <c r="L2" s="266" t="s">
        <v>856</v>
      </c>
      <c r="M2" s="264" t="s">
        <v>676</v>
      </c>
      <c r="N2" s="220" t="s">
        <v>855</v>
      </c>
      <c r="O2" s="264" t="s">
        <v>676</v>
      </c>
      <c r="P2" s="220" t="s">
        <v>854</v>
      </c>
      <c r="Q2" s="264" t="s">
        <v>676</v>
      </c>
      <c r="R2" s="220" t="s">
        <v>671</v>
      </c>
      <c r="S2" s="264" t="s">
        <v>676</v>
      </c>
      <c r="T2" s="265" t="s">
        <v>853</v>
      </c>
      <c r="U2" s="264" t="s">
        <v>676</v>
      </c>
      <c r="V2" s="265" t="s">
        <v>852</v>
      </c>
      <c r="W2" s="264"/>
    </row>
    <row r="3" spans="1:23" ht="19.5" customHeight="1" thickBot="1" x14ac:dyDescent="0.35">
      <c r="A3" s="261">
        <f ca="1">'12 - 1 - TALON PARA PAGAR'!H17</f>
        <v>1500</v>
      </c>
      <c r="B3" s="254">
        <v>1</v>
      </c>
      <c r="C3" s="218" t="s">
        <v>851</v>
      </c>
      <c r="D3" s="254">
        <v>10</v>
      </c>
      <c r="E3" s="253" t="s">
        <v>848</v>
      </c>
      <c r="F3" s="254">
        <v>100</v>
      </c>
      <c r="G3" s="259" t="s">
        <v>850</v>
      </c>
      <c r="H3" s="254">
        <v>1</v>
      </c>
      <c r="I3" s="259" t="s">
        <v>849</v>
      </c>
      <c r="J3" s="254">
        <v>10</v>
      </c>
      <c r="K3" s="253" t="s">
        <v>848</v>
      </c>
      <c r="L3" s="254">
        <v>100</v>
      </c>
      <c r="M3" s="259" t="s">
        <v>847</v>
      </c>
      <c r="N3" s="263">
        <v>1</v>
      </c>
      <c r="O3" s="262" t="s">
        <v>846</v>
      </c>
      <c r="P3" s="686" t="s">
        <v>845</v>
      </c>
      <c r="Q3" s="687"/>
      <c r="R3" s="686" t="s">
        <v>844</v>
      </c>
      <c r="S3" s="687"/>
      <c r="T3" s="686" t="s">
        <v>843</v>
      </c>
      <c r="U3" s="687"/>
      <c r="V3" s="686" t="s">
        <v>842</v>
      </c>
      <c r="W3" s="687"/>
    </row>
    <row r="4" spans="1:23" ht="18.75" x14ac:dyDescent="0.3">
      <c r="A4" s="261"/>
      <c r="B4" s="254">
        <v>2</v>
      </c>
      <c r="C4" s="258" t="s">
        <v>841</v>
      </c>
      <c r="D4" s="254">
        <v>11</v>
      </c>
      <c r="E4" s="253" t="s">
        <v>839</v>
      </c>
      <c r="F4" s="254">
        <v>200</v>
      </c>
      <c r="G4" s="259" t="s">
        <v>838</v>
      </c>
      <c r="H4" s="254">
        <v>2</v>
      </c>
      <c r="I4" s="260" t="s">
        <v>840</v>
      </c>
      <c r="J4" s="254">
        <v>11</v>
      </c>
      <c r="K4" s="253" t="s">
        <v>839</v>
      </c>
      <c r="L4" s="254">
        <v>200</v>
      </c>
      <c r="M4" s="259" t="s">
        <v>838</v>
      </c>
      <c r="N4" s="686" t="s">
        <v>837</v>
      </c>
      <c r="O4" s="687"/>
      <c r="P4" s="688"/>
      <c r="Q4" s="689"/>
      <c r="R4" s="688"/>
      <c r="S4" s="689"/>
      <c r="T4" s="688"/>
      <c r="U4" s="689"/>
      <c r="V4" s="688"/>
      <c r="W4" s="689"/>
    </row>
    <row r="5" spans="1:23" x14ac:dyDescent="0.25">
      <c r="B5" s="254">
        <v>3</v>
      </c>
      <c r="C5" s="258" t="s">
        <v>836</v>
      </c>
      <c r="D5" s="254">
        <v>12</v>
      </c>
      <c r="E5" s="253" t="s">
        <v>834</v>
      </c>
      <c r="F5" s="254">
        <v>300</v>
      </c>
      <c r="G5" s="259" t="s">
        <v>833</v>
      </c>
      <c r="H5" s="254">
        <v>3</v>
      </c>
      <c r="I5" s="260" t="s">
        <v>835</v>
      </c>
      <c r="J5" s="254">
        <v>12</v>
      </c>
      <c r="K5" s="253" t="s">
        <v>834</v>
      </c>
      <c r="L5" s="254">
        <v>300</v>
      </c>
      <c r="M5" s="259" t="s">
        <v>833</v>
      </c>
      <c r="N5" s="688"/>
      <c r="O5" s="689"/>
      <c r="P5" s="688"/>
      <c r="Q5" s="689"/>
      <c r="R5" s="688"/>
      <c r="S5" s="689"/>
      <c r="T5" s="688"/>
      <c r="U5" s="689"/>
      <c r="V5" s="688"/>
      <c r="W5" s="689"/>
    </row>
    <row r="6" spans="1:23" x14ac:dyDescent="0.25">
      <c r="B6" s="254">
        <v>4</v>
      </c>
      <c r="C6" s="258" t="s">
        <v>832</v>
      </c>
      <c r="D6" s="254">
        <v>13</v>
      </c>
      <c r="E6" s="253" t="s">
        <v>830</v>
      </c>
      <c r="F6" s="254">
        <v>400</v>
      </c>
      <c r="G6" s="259" t="s">
        <v>829</v>
      </c>
      <c r="H6" s="254">
        <v>4</v>
      </c>
      <c r="I6" s="260" t="s">
        <v>831</v>
      </c>
      <c r="J6" s="254">
        <v>13</v>
      </c>
      <c r="K6" s="253" t="s">
        <v>830</v>
      </c>
      <c r="L6" s="254">
        <v>400</v>
      </c>
      <c r="M6" s="259" t="s">
        <v>829</v>
      </c>
      <c r="N6" s="688"/>
      <c r="O6" s="689"/>
      <c r="P6" s="688"/>
      <c r="Q6" s="689"/>
      <c r="R6" s="688"/>
      <c r="S6" s="689"/>
      <c r="T6" s="688"/>
      <c r="U6" s="689"/>
      <c r="V6" s="688"/>
      <c r="W6" s="689"/>
    </row>
    <row r="7" spans="1:23" x14ac:dyDescent="0.25">
      <c r="B7" s="254">
        <v>5</v>
      </c>
      <c r="C7" s="258" t="s">
        <v>828</v>
      </c>
      <c r="D7" s="254">
        <v>14</v>
      </c>
      <c r="E7" s="253" t="s">
        <v>826</v>
      </c>
      <c r="F7" s="254">
        <v>500</v>
      </c>
      <c r="G7" s="259" t="s">
        <v>825</v>
      </c>
      <c r="H7" s="254">
        <v>5</v>
      </c>
      <c r="I7" s="260" t="s">
        <v>827</v>
      </c>
      <c r="J7" s="254">
        <v>14</v>
      </c>
      <c r="K7" s="253" t="s">
        <v>826</v>
      </c>
      <c r="L7" s="254">
        <v>500</v>
      </c>
      <c r="M7" s="259" t="s">
        <v>825</v>
      </c>
      <c r="N7" s="688"/>
      <c r="O7" s="689"/>
      <c r="P7" s="688"/>
      <c r="Q7" s="689"/>
      <c r="R7" s="688"/>
      <c r="S7" s="689"/>
      <c r="T7" s="688"/>
      <c r="U7" s="689"/>
      <c r="V7" s="688"/>
      <c r="W7" s="689"/>
    </row>
    <row r="8" spans="1:23" x14ac:dyDescent="0.25">
      <c r="B8" s="254">
        <v>6</v>
      </c>
      <c r="C8" s="258" t="s">
        <v>824</v>
      </c>
      <c r="D8" s="254">
        <v>15</v>
      </c>
      <c r="E8" s="253" t="s">
        <v>822</v>
      </c>
      <c r="F8" s="254">
        <v>600</v>
      </c>
      <c r="G8" s="259" t="s">
        <v>821</v>
      </c>
      <c r="H8" s="254">
        <v>6</v>
      </c>
      <c r="I8" s="260" t="s">
        <v>823</v>
      </c>
      <c r="J8" s="254">
        <v>15</v>
      </c>
      <c r="K8" s="253" t="s">
        <v>822</v>
      </c>
      <c r="L8" s="254">
        <v>600</v>
      </c>
      <c r="M8" s="259" t="s">
        <v>821</v>
      </c>
      <c r="N8" s="688"/>
      <c r="O8" s="689"/>
      <c r="P8" s="688"/>
      <c r="Q8" s="689"/>
      <c r="R8" s="688"/>
      <c r="S8" s="689"/>
      <c r="T8" s="688"/>
      <c r="U8" s="689"/>
      <c r="V8" s="688"/>
      <c r="W8" s="689"/>
    </row>
    <row r="9" spans="1:23" x14ac:dyDescent="0.25">
      <c r="B9" s="254">
        <v>7</v>
      </c>
      <c r="C9" s="258" t="s">
        <v>820</v>
      </c>
      <c r="D9" s="254">
        <v>16</v>
      </c>
      <c r="E9" s="253" t="s">
        <v>818</v>
      </c>
      <c r="F9" s="254">
        <v>700</v>
      </c>
      <c r="G9" s="259" t="s">
        <v>817</v>
      </c>
      <c r="H9" s="254">
        <v>7</v>
      </c>
      <c r="I9" s="260" t="s">
        <v>819</v>
      </c>
      <c r="J9" s="254">
        <v>16</v>
      </c>
      <c r="K9" s="253" t="s">
        <v>818</v>
      </c>
      <c r="L9" s="254">
        <v>700</v>
      </c>
      <c r="M9" s="259" t="s">
        <v>817</v>
      </c>
      <c r="N9" s="688"/>
      <c r="O9" s="689"/>
      <c r="P9" s="688"/>
      <c r="Q9" s="689"/>
      <c r="R9" s="688"/>
      <c r="S9" s="689"/>
      <c r="T9" s="688"/>
      <c r="U9" s="689"/>
      <c r="V9" s="688"/>
      <c r="W9" s="689"/>
    </row>
    <row r="10" spans="1:23" x14ac:dyDescent="0.25">
      <c r="B10" s="254">
        <v>8</v>
      </c>
      <c r="C10" s="258" t="s">
        <v>816</v>
      </c>
      <c r="D10" s="254">
        <v>17</v>
      </c>
      <c r="E10" s="253" t="s">
        <v>814</v>
      </c>
      <c r="F10" s="254">
        <v>800</v>
      </c>
      <c r="G10" s="259" t="s">
        <v>813</v>
      </c>
      <c r="H10" s="254">
        <v>8</v>
      </c>
      <c r="I10" s="260" t="s">
        <v>815</v>
      </c>
      <c r="J10" s="254">
        <v>17</v>
      </c>
      <c r="K10" s="253" t="s">
        <v>814</v>
      </c>
      <c r="L10" s="254">
        <v>800</v>
      </c>
      <c r="M10" s="259" t="s">
        <v>813</v>
      </c>
      <c r="N10" s="688"/>
      <c r="O10" s="689"/>
      <c r="P10" s="688"/>
      <c r="Q10" s="689"/>
      <c r="R10" s="688"/>
      <c r="S10" s="689"/>
      <c r="T10" s="688"/>
      <c r="U10" s="689"/>
      <c r="V10" s="688"/>
      <c r="W10" s="689"/>
    </row>
    <row r="11" spans="1:23" ht="15.75" thickBot="1" x14ac:dyDescent="0.3">
      <c r="B11" s="254">
        <v>9</v>
      </c>
      <c r="C11" s="258" t="s">
        <v>812</v>
      </c>
      <c r="D11" s="254">
        <v>18</v>
      </c>
      <c r="E11" s="253" t="s">
        <v>810</v>
      </c>
      <c r="F11" s="252">
        <v>900</v>
      </c>
      <c r="G11" s="256" t="s">
        <v>809</v>
      </c>
      <c r="H11" s="252">
        <v>9</v>
      </c>
      <c r="I11" s="257" t="s">
        <v>811</v>
      </c>
      <c r="J11" s="254">
        <v>18</v>
      </c>
      <c r="K11" s="253" t="s">
        <v>810</v>
      </c>
      <c r="L11" s="252">
        <v>900</v>
      </c>
      <c r="M11" s="256" t="s">
        <v>809</v>
      </c>
      <c r="N11" s="690"/>
      <c r="O11" s="691"/>
      <c r="P11" s="690"/>
      <c r="Q11" s="691"/>
      <c r="R11" s="690"/>
      <c r="S11" s="691"/>
      <c r="T11" s="690"/>
      <c r="U11" s="691"/>
      <c r="V11" s="690"/>
      <c r="W11" s="691"/>
    </row>
    <row r="12" spans="1:23" ht="15.75" thickBot="1" x14ac:dyDescent="0.3">
      <c r="B12" s="252"/>
      <c r="C12" s="255"/>
      <c r="D12" s="254">
        <v>19</v>
      </c>
      <c r="E12" s="253" t="s">
        <v>808</v>
      </c>
      <c r="J12" s="254">
        <v>19</v>
      </c>
      <c r="K12" s="253" t="s">
        <v>807</v>
      </c>
    </row>
    <row r="13" spans="1:23" x14ac:dyDescent="0.25">
      <c r="D13" s="254">
        <v>20</v>
      </c>
      <c r="E13" s="253" t="s">
        <v>806</v>
      </c>
      <c r="J13" s="254">
        <v>20</v>
      </c>
      <c r="K13" s="253" t="s">
        <v>806</v>
      </c>
      <c r="M13" s="692" t="s">
        <v>805</v>
      </c>
    </row>
    <row r="14" spans="1:23" x14ac:dyDescent="0.25">
      <c r="D14" s="254">
        <v>21</v>
      </c>
      <c r="E14" s="253" t="s">
        <v>804</v>
      </c>
      <c r="J14" s="254">
        <v>21</v>
      </c>
      <c r="K14" s="253" t="s">
        <v>804</v>
      </c>
      <c r="M14" s="693"/>
    </row>
    <row r="15" spans="1:23" x14ac:dyDescent="0.25">
      <c r="D15" s="254">
        <v>22</v>
      </c>
      <c r="E15" s="253" t="s">
        <v>803</v>
      </c>
      <c r="J15" s="254">
        <v>22</v>
      </c>
      <c r="K15" s="253" t="s">
        <v>803</v>
      </c>
      <c r="M15" s="693"/>
    </row>
    <row r="16" spans="1:23" ht="15.75" thickBot="1" x14ac:dyDescent="0.3">
      <c r="D16" s="254">
        <v>23</v>
      </c>
      <c r="E16" s="253" t="s">
        <v>802</v>
      </c>
      <c r="J16" s="254">
        <v>23</v>
      </c>
      <c r="K16" s="253" t="s">
        <v>802</v>
      </c>
      <c r="M16" s="694"/>
    </row>
    <row r="17" spans="4:11" x14ac:dyDescent="0.25">
      <c r="D17" s="254">
        <v>24</v>
      </c>
      <c r="E17" s="253" t="s">
        <v>801</v>
      </c>
      <c r="J17" s="254">
        <v>24</v>
      </c>
      <c r="K17" s="253" t="s">
        <v>801</v>
      </c>
    </row>
    <row r="18" spans="4:11" x14ac:dyDescent="0.25">
      <c r="D18" s="254">
        <v>25</v>
      </c>
      <c r="E18" s="253" t="s">
        <v>800</v>
      </c>
      <c r="J18" s="254">
        <v>25</v>
      </c>
      <c r="K18" s="253" t="s">
        <v>800</v>
      </c>
    </row>
    <row r="19" spans="4:11" x14ac:dyDescent="0.25">
      <c r="D19" s="254">
        <v>26</v>
      </c>
      <c r="E19" s="253" t="s">
        <v>799</v>
      </c>
      <c r="J19" s="254">
        <v>26</v>
      </c>
      <c r="K19" s="253" t="s">
        <v>799</v>
      </c>
    </row>
    <row r="20" spans="4:11" x14ac:dyDescent="0.25">
      <c r="D20" s="254">
        <v>27</v>
      </c>
      <c r="E20" s="253" t="s">
        <v>798</v>
      </c>
      <c r="J20" s="254">
        <v>27</v>
      </c>
      <c r="K20" s="253" t="s">
        <v>798</v>
      </c>
    </row>
    <row r="21" spans="4:11" x14ac:dyDescent="0.25">
      <c r="D21" s="254">
        <v>28</v>
      </c>
      <c r="E21" s="253" t="s">
        <v>797</v>
      </c>
      <c r="J21" s="254">
        <v>28</v>
      </c>
      <c r="K21" s="253" t="s">
        <v>797</v>
      </c>
    </row>
    <row r="22" spans="4:11" x14ac:dyDescent="0.25">
      <c r="D22" s="254">
        <v>29</v>
      </c>
      <c r="E22" s="253" t="s">
        <v>796</v>
      </c>
      <c r="J22" s="254">
        <v>29</v>
      </c>
      <c r="K22" s="253" t="s">
        <v>796</v>
      </c>
    </row>
    <row r="23" spans="4:11" x14ac:dyDescent="0.25">
      <c r="D23" s="254">
        <v>30</v>
      </c>
      <c r="E23" s="253" t="s">
        <v>795</v>
      </c>
      <c r="J23" s="254">
        <v>30</v>
      </c>
      <c r="K23" s="253" t="s">
        <v>795</v>
      </c>
    </row>
    <row r="24" spans="4:11" x14ac:dyDescent="0.25">
      <c r="D24" s="254">
        <v>31</v>
      </c>
      <c r="E24" s="253" t="s">
        <v>794</v>
      </c>
      <c r="J24" s="254">
        <v>31</v>
      </c>
      <c r="K24" s="253" t="s">
        <v>793</v>
      </c>
    </row>
    <row r="25" spans="4:11" x14ac:dyDescent="0.25">
      <c r="D25" s="254">
        <v>32</v>
      </c>
      <c r="E25" s="253" t="s">
        <v>792</v>
      </c>
      <c r="J25" s="254">
        <v>32</v>
      </c>
      <c r="K25" s="253" t="s">
        <v>792</v>
      </c>
    </row>
    <row r="26" spans="4:11" x14ac:dyDescent="0.25">
      <c r="D26" s="254">
        <v>33</v>
      </c>
      <c r="E26" s="253" t="s">
        <v>791</v>
      </c>
      <c r="J26" s="254">
        <v>33</v>
      </c>
      <c r="K26" s="253" t="s">
        <v>791</v>
      </c>
    </row>
    <row r="27" spans="4:11" x14ac:dyDescent="0.25">
      <c r="D27" s="254">
        <v>34</v>
      </c>
      <c r="E27" s="253" t="s">
        <v>790</v>
      </c>
      <c r="J27" s="254">
        <v>34</v>
      </c>
      <c r="K27" s="253" t="s">
        <v>790</v>
      </c>
    </row>
    <row r="28" spans="4:11" x14ac:dyDescent="0.25">
      <c r="D28" s="254">
        <v>35</v>
      </c>
      <c r="E28" s="253" t="s">
        <v>789</v>
      </c>
      <c r="J28" s="254">
        <v>35</v>
      </c>
      <c r="K28" s="253" t="s">
        <v>789</v>
      </c>
    </row>
    <row r="29" spans="4:11" x14ac:dyDescent="0.25">
      <c r="D29" s="254">
        <v>36</v>
      </c>
      <c r="E29" s="253" t="s">
        <v>788</v>
      </c>
      <c r="J29" s="254">
        <v>36</v>
      </c>
      <c r="K29" s="253" t="s">
        <v>788</v>
      </c>
    </row>
    <row r="30" spans="4:11" x14ac:dyDescent="0.25">
      <c r="D30" s="254">
        <v>37</v>
      </c>
      <c r="E30" s="253" t="s">
        <v>787</v>
      </c>
      <c r="J30" s="254">
        <v>37</v>
      </c>
      <c r="K30" s="253" t="s">
        <v>787</v>
      </c>
    </row>
    <row r="31" spans="4:11" x14ac:dyDescent="0.25">
      <c r="D31" s="254">
        <v>38</v>
      </c>
      <c r="E31" s="253" t="s">
        <v>786</v>
      </c>
      <c r="J31" s="254">
        <v>38</v>
      </c>
      <c r="K31" s="253" t="s">
        <v>786</v>
      </c>
    </row>
    <row r="32" spans="4:11" x14ac:dyDescent="0.25">
      <c r="D32" s="254">
        <v>39</v>
      </c>
      <c r="E32" s="253" t="s">
        <v>785</v>
      </c>
      <c r="J32" s="254">
        <v>39</v>
      </c>
      <c r="K32" s="253" t="s">
        <v>785</v>
      </c>
    </row>
    <row r="33" spans="4:11" x14ac:dyDescent="0.25">
      <c r="D33" s="254">
        <v>40</v>
      </c>
      <c r="E33" s="253" t="s">
        <v>784</v>
      </c>
      <c r="J33" s="254">
        <v>40</v>
      </c>
      <c r="K33" s="253" t="s">
        <v>784</v>
      </c>
    </row>
    <row r="34" spans="4:11" x14ac:dyDescent="0.25">
      <c r="D34" s="254">
        <v>41</v>
      </c>
      <c r="E34" s="253" t="s">
        <v>783</v>
      </c>
      <c r="J34" s="254">
        <v>41</v>
      </c>
      <c r="K34" s="253" t="s">
        <v>782</v>
      </c>
    </row>
    <row r="35" spans="4:11" x14ac:dyDescent="0.25">
      <c r="D35" s="254">
        <v>42</v>
      </c>
      <c r="E35" s="253" t="s">
        <v>781</v>
      </c>
      <c r="J35" s="254">
        <v>42</v>
      </c>
      <c r="K35" s="253" t="s">
        <v>781</v>
      </c>
    </row>
    <row r="36" spans="4:11" x14ac:dyDescent="0.25">
      <c r="D36" s="254">
        <v>43</v>
      </c>
      <c r="E36" s="253" t="s">
        <v>780</v>
      </c>
      <c r="J36" s="254">
        <v>43</v>
      </c>
      <c r="K36" s="253" t="s">
        <v>780</v>
      </c>
    </row>
    <row r="37" spans="4:11" x14ac:dyDescent="0.25">
      <c r="D37" s="254">
        <v>44</v>
      </c>
      <c r="E37" s="253" t="s">
        <v>779</v>
      </c>
      <c r="J37" s="254">
        <v>44</v>
      </c>
      <c r="K37" s="253" t="s">
        <v>779</v>
      </c>
    </row>
    <row r="38" spans="4:11" x14ac:dyDescent="0.25">
      <c r="D38" s="254">
        <v>45</v>
      </c>
      <c r="E38" s="253" t="s">
        <v>778</v>
      </c>
      <c r="J38" s="254">
        <v>45</v>
      </c>
      <c r="K38" s="253" t="s">
        <v>778</v>
      </c>
    </row>
    <row r="39" spans="4:11" x14ac:dyDescent="0.25">
      <c r="D39" s="254">
        <v>46</v>
      </c>
      <c r="E39" s="253" t="s">
        <v>777</v>
      </c>
      <c r="J39" s="254">
        <v>46</v>
      </c>
      <c r="K39" s="253" t="s">
        <v>777</v>
      </c>
    </row>
    <row r="40" spans="4:11" x14ac:dyDescent="0.25">
      <c r="D40" s="254">
        <v>47</v>
      </c>
      <c r="E40" s="253" t="s">
        <v>776</v>
      </c>
      <c r="J40" s="254">
        <v>47</v>
      </c>
      <c r="K40" s="253" t="s">
        <v>776</v>
      </c>
    </row>
    <row r="41" spans="4:11" x14ac:dyDescent="0.25">
      <c r="D41" s="254">
        <v>48</v>
      </c>
      <c r="E41" s="253" t="s">
        <v>775</v>
      </c>
      <c r="J41" s="254">
        <v>48</v>
      </c>
      <c r="K41" s="253" t="s">
        <v>775</v>
      </c>
    </row>
    <row r="42" spans="4:11" x14ac:dyDescent="0.25">
      <c r="D42" s="254">
        <v>49</v>
      </c>
      <c r="E42" s="253" t="s">
        <v>774</v>
      </c>
      <c r="J42" s="254">
        <v>49</v>
      </c>
      <c r="K42" s="253" t="s">
        <v>774</v>
      </c>
    </row>
    <row r="43" spans="4:11" x14ac:dyDescent="0.25">
      <c r="D43" s="254">
        <v>50</v>
      </c>
      <c r="E43" s="253" t="s">
        <v>773</v>
      </c>
      <c r="J43" s="254">
        <v>50</v>
      </c>
      <c r="K43" s="253" t="s">
        <v>773</v>
      </c>
    </row>
    <row r="44" spans="4:11" x14ac:dyDescent="0.25">
      <c r="D44" s="254">
        <v>51</v>
      </c>
      <c r="E44" s="253" t="s">
        <v>772</v>
      </c>
      <c r="J44" s="254">
        <v>51</v>
      </c>
      <c r="K44" s="253" t="s">
        <v>771</v>
      </c>
    </row>
    <row r="45" spans="4:11" x14ac:dyDescent="0.25">
      <c r="D45" s="254">
        <v>52</v>
      </c>
      <c r="E45" s="253" t="s">
        <v>770</v>
      </c>
      <c r="J45" s="254">
        <v>52</v>
      </c>
      <c r="K45" s="253" t="s">
        <v>770</v>
      </c>
    </row>
    <row r="46" spans="4:11" x14ac:dyDescent="0.25">
      <c r="D46" s="254">
        <v>53</v>
      </c>
      <c r="E46" s="253" t="s">
        <v>769</v>
      </c>
      <c r="J46" s="254">
        <v>53</v>
      </c>
      <c r="K46" s="253" t="s">
        <v>769</v>
      </c>
    </row>
    <row r="47" spans="4:11" x14ac:dyDescent="0.25">
      <c r="D47" s="254">
        <v>54</v>
      </c>
      <c r="E47" s="253" t="s">
        <v>768</v>
      </c>
      <c r="J47" s="254">
        <v>54</v>
      </c>
      <c r="K47" s="253" t="s">
        <v>768</v>
      </c>
    </row>
    <row r="48" spans="4:11" x14ac:dyDescent="0.25">
      <c r="D48" s="254">
        <v>55</v>
      </c>
      <c r="E48" s="253" t="s">
        <v>767</v>
      </c>
      <c r="J48" s="254">
        <v>55</v>
      </c>
      <c r="K48" s="253" t="s">
        <v>767</v>
      </c>
    </row>
    <row r="49" spans="4:11" x14ac:dyDescent="0.25">
      <c r="D49" s="254">
        <v>56</v>
      </c>
      <c r="E49" s="253" t="s">
        <v>766</v>
      </c>
      <c r="J49" s="254">
        <v>56</v>
      </c>
      <c r="K49" s="253" t="s">
        <v>766</v>
      </c>
    </row>
    <row r="50" spans="4:11" x14ac:dyDescent="0.25">
      <c r="D50" s="254">
        <v>57</v>
      </c>
      <c r="E50" s="253" t="s">
        <v>765</v>
      </c>
      <c r="J50" s="254">
        <v>57</v>
      </c>
      <c r="K50" s="253" t="s">
        <v>765</v>
      </c>
    </row>
    <row r="51" spans="4:11" x14ac:dyDescent="0.25">
      <c r="D51" s="254">
        <v>58</v>
      </c>
      <c r="E51" s="253" t="s">
        <v>764</v>
      </c>
      <c r="J51" s="254">
        <v>58</v>
      </c>
      <c r="K51" s="253" t="s">
        <v>764</v>
      </c>
    </row>
    <row r="52" spans="4:11" x14ac:dyDescent="0.25">
      <c r="D52" s="254">
        <v>59</v>
      </c>
      <c r="E52" s="253" t="s">
        <v>763</v>
      </c>
      <c r="J52" s="254">
        <v>59</v>
      </c>
      <c r="K52" s="253" t="s">
        <v>763</v>
      </c>
    </row>
    <row r="53" spans="4:11" x14ac:dyDescent="0.25">
      <c r="D53" s="254">
        <v>60</v>
      </c>
      <c r="E53" s="253" t="s">
        <v>762</v>
      </c>
      <c r="J53" s="254">
        <v>60</v>
      </c>
      <c r="K53" s="253" t="s">
        <v>762</v>
      </c>
    </row>
    <row r="54" spans="4:11" x14ac:dyDescent="0.25">
      <c r="D54" s="254">
        <v>61</v>
      </c>
      <c r="E54" s="253" t="s">
        <v>761</v>
      </c>
      <c r="J54" s="254">
        <v>61</v>
      </c>
      <c r="K54" s="253" t="s">
        <v>760</v>
      </c>
    </row>
    <row r="55" spans="4:11" x14ac:dyDescent="0.25">
      <c r="D55" s="254">
        <v>62</v>
      </c>
      <c r="E55" s="253" t="s">
        <v>759</v>
      </c>
      <c r="J55" s="254">
        <v>62</v>
      </c>
      <c r="K55" s="253" t="s">
        <v>759</v>
      </c>
    </row>
    <row r="56" spans="4:11" x14ac:dyDescent="0.25">
      <c r="D56" s="254">
        <v>63</v>
      </c>
      <c r="E56" s="253" t="s">
        <v>758</v>
      </c>
      <c r="J56" s="254">
        <v>63</v>
      </c>
      <c r="K56" s="253" t="s">
        <v>758</v>
      </c>
    </row>
    <row r="57" spans="4:11" x14ac:dyDescent="0.25">
      <c r="D57" s="254">
        <v>64</v>
      </c>
      <c r="E57" s="253" t="s">
        <v>757</v>
      </c>
      <c r="J57" s="254">
        <v>64</v>
      </c>
      <c r="K57" s="253" t="s">
        <v>757</v>
      </c>
    </row>
    <row r="58" spans="4:11" x14ac:dyDescent="0.25">
      <c r="D58" s="254">
        <v>65</v>
      </c>
      <c r="E58" s="253" t="s">
        <v>756</v>
      </c>
      <c r="J58" s="254">
        <v>65</v>
      </c>
      <c r="K58" s="253" t="s">
        <v>756</v>
      </c>
    </row>
    <row r="59" spans="4:11" x14ac:dyDescent="0.25">
      <c r="D59" s="254">
        <v>66</v>
      </c>
      <c r="E59" s="253" t="s">
        <v>755</v>
      </c>
      <c r="J59" s="254">
        <v>66</v>
      </c>
      <c r="K59" s="253" t="s">
        <v>755</v>
      </c>
    </row>
    <row r="60" spans="4:11" x14ac:dyDescent="0.25">
      <c r="D60" s="254">
        <v>67</v>
      </c>
      <c r="E60" s="253" t="s">
        <v>754</v>
      </c>
      <c r="J60" s="254">
        <v>67</v>
      </c>
      <c r="K60" s="253" t="s">
        <v>754</v>
      </c>
    </row>
    <row r="61" spans="4:11" x14ac:dyDescent="0.25">
      <c r="D61" s="254">
        <v>68</v>
      </c>
      <c r="E61" s="253" t="s">
        <v>753</v>
      </c>
      <c r="J61" s="254">
        <v>68</v>
      </c>
      <c r="K61" s="253" t="s">
        <v>753</v>
      </c>
    </row>
    <row r="62" spans="4:11" x14ac:dyDescent="0.25">
      <c r="D62" s="254">
        <v>69</v>
      </c>
      <c r="E62" s="253" t="s">
        <v>752</v>
      </c>
      <c r="J62" s="254">
        <v>69</v>
      </c>
      <c r="K62" s="253" t="s">
        <v>752</v>
      </c>
    </row>
    <row r="63" spans="4:11" x14ac:dyDescent="0.25">
      <c r="D63" s="254">
        <v>70</v>
      </c>
      <c r="E63" s="253" t="s">
        <v>751</v>
      </c>
      <c r="J63" s="254">
        <v>70</v>
      </c>
      <c r="K63" s="253" t="s">
        <v>751</v>
      </c>
    </row>
    <row r="64" spans="4:11" x14ac:dyDescent="0.25">
      <c r="D64" s="254">
        <v>71</v>
      </c>
      <c r="E64" s="253" t="s">
        <v>750</v>
      </c>
      <c r="J64" s="254">
        <v>71</v>
      </c>
      <c r="K64" s="253" t="s">
        <v>749</v>
      </c>
    </row>
    <row r="65" spans="4:11" x14ac:dyDescent="0.25">
      <c r="D65" s="254">
        <v>72</v>
      </c>
      <c r="E65" s="253" t="s">
        <v>748</v>
      </c>
      <c r="J65" s="254">
        <v>72</v>
      </c>
      <c r="K65" s="253" t="s">
        <v>748</v>
      </c>
    </row>
    <row r="66" spans="4:11" x14ac:dyDescent="0.25">
      <c r="D66" s="254">
        <v>73</v>
      </c>
      <c r="E66" s="253" t="s">
        <v>747</v>
      </c>
      <c r="J66" s="254">
        <v>73</v>
      </c>
      <c r="K66" s="253" t="s">
        <v>747</v>
      </c>
    </row>
    <row r="67" spans="4:11" x14ac:dyDescent="0.25">
      <c r="D67" s="254">
        <v>74</v>
      </c>
      <c r="E67" s="253" t="s">
        <v>746</v>
      </c>
      <c r="J67" s="254">
        <v>74</v>
      </c>
      <c r="K67" s="253" t="s">
        <v>746</v>
      </c>
    </row>
    <row r="68" spans="4:11" x14ac:dyDescent="0.25">
      <c r="D68" s="254">
        <v>75</v>
      </c>
      <c r="E68" s="253" t="s">
        <v>745</v>
      </c>
      <c r="J68" s="254">
        <v>75</v>
      </c>
      <c r="K68" s="253" t="s">
        <v>745</v>
      </c>
    </row>
    <row r="69" spans="4:11" x14ac:dyDescent="0.25">
      <c r="D69" s="254">
        <v>76</v>
      </c>
      <c r="E69" s="253" t="s">
        <v>744</v>
      </c>
      <c r="J69" s="254">
        <v>76</v>
      </c>
      <c r="K69" s="253" t="s">
        <v>744</v>
      </c>
    </row>
    <row r="70" spans="4:11" x14ac:dyDescent="0.25">
      <c r="D70" s="254">
        <v>77</v>
      </c>
      <c r="E70" s="253" t="s">
        <v>743</v>
      </c>
      <c r="J70" s="254">
        <v>77</v>
      </c>
      <c r="K70" s="253" t="s">
        <v>743</v>
      </c>
    </row>
    <row r="71" spans="4:11" x14ac:dyDescent="0.25">
      <c r="D71" s="254">
        <v>78</v>
      </c>
      <c r="E71" s="253" t="s">
        <v>742</v>
      </c>
      <c r="J71" s="254">
        <v>78</v>
      </c>
      <c r="K71" s="253" t="s">
        <v>742</v>
      </c>
    </row>
    <row r="72" spans="4:11" x14ac:dyDescent="0.25">
      <c r="D72" s="254">
        <v>79</v>
      </c>
      <c r="E72" s="253" t="s">
        <v>741</v>
      </c>
      <c r="J72" s="254">
        <v>79</v>
      </c>
      <c r="K72" s="253" t="s">
        <v>741</v>
      </c>
    </row>
    <row r="73" spans="4:11" x14ac:dyDescent="0.25">
      <c r="D73" s="254">
        <v>80</v>
      </c>
      <c r="E73" s="253" t="s">
        <v>740</v>
      </c>
      <c r="J73" s="254">
        <v>80</v>
      </c>
      <c r="K73" s="253" t="s">
        <v>740</v>
      </c>
    </row>
    <row r="74" spans="4:11" x14ac:dyDescent="0.25">
      <c r="D74" s="254">
        <v>81</v>
      </c>
      <c r="E74" s="253" t="s">
        <v>739</v>
      </c>
      <c r="J74" s="254">
        <v>81</v>
      </c>
      <c r="K74" s="253" t="s">
        <v>738</v>
      </c>
    </row>
    <row r="75" spans="4:11" x14ac:dyDescent="0.25">
      <c r="D75" s="254">
        <v>82</v>
      </c>
      <c r="E75" s="253" t="s">
        <v>737</v>
      </c>
      <c r="J75" s="254">
        <v>82</v>
      </c>
      <c r="K75" s="253" t="s">
        <v>737</v>
      </c>
    </row>
    <row r="76" spans="4:11" x14ac:dyDescent="0.25">
      <c r="D76" s="254">
        <v>83</v>
      </c>
      <c r="E76" s="253" t="s">
        <v>736</v>
      </c>
      <c r="J76" s="254">
        <v>83</v>
      </c>
      <c r="K76" s="253" t="s">
        <v>736</v>
      </c>
    </row>
    <row r="77" spans="4:11" x14ac:dyDescent="0.25">
      <c r="D77" s="254">
        <v>84</v>
      </c>
      <c r="E77" s="253" t="s">
        <v>735</v>
      </c>
      <c r="J77" s="254">
        <v>84</v>
      </c>
      <c r="K77" s="253" t="s">
        <v>735</v>
      </c>
    </row>
    <row r="78" spans="4:11" x14ac:dyDescent="0.25">
      <c r="D78" s="254">
        <v>85</v>
      </c>
      <c r="E78" s="253" t="s">
        <v>734</v>
      </c>
      <c r="J78" s="254">
        <v>85</v>
      </c>
      <c r="K78" s="253" t="s">
        <v>734</v>
      </c>
    </row>
    <row r="79" spans="4:11" x14ac:dyDescent="0.25">
      <c r="D79" s="254">
        <v>86</v>
      </c>
      <c r="E79" s="253" t="s">
        <v>733</v>
      </c>
      <c r="J79" s="254">
        <v>86</v>
      </c>
      <c r="K79" s="253" t="s">
        <v>733</v>
      </c>
    </row>
    <row r="80" spans="4:11" x14ac:dyDescent="0.25">
      <c r="D80" s="254">
        <v>87</v>
      </c>
      <c r="E80" s="253" t="s">
        <v>732</v>
      </c>
      <c r="J80" s="254">
        <v>87</v>
      </c>
      <c r="K80" s="253" t="s">
        <v>732</v>
      </c>
    </row>
    <row r="81" spans="4:11" x14ac:dyDescent="0.25">
      <c r="D81" s="254">
        <v>88</v>
      </c>
      <c r="E81" s="253" t="s">
        <v>731</v>
      </c>
      <c r="J81" s="254">
        <v>88</v>
      </c>
      <c r="K81" s="253" t="s">
        <v>731</v>
      </c>
    </row>
    <row r="82" spans="4:11" x14ac:dyDescent="0.25">
      <c r="D82" s="254">
        <v>89</v>
      </c>
      <c r="E82" s="253" t="s">
        <v>730</v>
      </c>
      <c r="J82" s="254">
        <v>89</v>
      </c>
      <c r="K82" s="253" t="s">
        <v>730</v>
      </c>
    </row>
    <row r="83" spans="4:11" x14ac:dyDescent="0.25">
      <c r="D83" s="254">
        <v>90</v>
      </c>
      <c r="E83" s="253" t="s">
        <v>729</v>
      </c>
      <c r="J83" s="254">
        <v>90</v>
      </c>
      <c r="K83" s="253" t="s">
        <v>729</v>
      </c>
    </row>
    <row r="84" spans="4:11" x14ac:dyDescent="0.25">
      <c r="D84" s="254">
        <v>91</v>
      </c>
      <c r="E84" s="253" t="s">
        <v>728</v>
      </c>
      <c r="J84" s="254">
        <v>91</v>
      </c>
      <c r="K84" s="253" t="s">
        <v>727</v>
      </c>
    </row>
    <row r="85" spans="4:11" x14ac:dyDescent="0.25">
      <c r="D85" s="254">
        <v>92</v>
      </c>
      <c r="E85" s="253" t="s">
        <v>726</v>
      </c>
      <c r="J85" s="254">
        <v>92</v>
      </c>
      <c r="K85" s="253" t="s">
        <v>726</v>
      </c>
    </row>
    <row r="86" spans="4:11" x14ac:dyDescent="0.25">
      <c r="D86" s="254">
        <v>93</v>
      </c>
      <c r="E86" s="253" t="s">
        <v>725</v>
      </c>
      <c r="J86" s="254">
        <v>93</v>
      </c>
      <c r="K86" s="253" t="s">
        <v>725</v>
      </c>
    </row>
    <row r="87" spans="4:11" x14ac:dyDescent="0.25">
      <c r="D87" s="254">
        <v>94</v>
      </c>
      <c r="E87" s="253" t="s">
        <v>724</v>
      </c>
      <c r="J87" s="254">
        <v>94</v>
      </c>
      <c r="K87" s="253" t="s">
        <v>724</v>
      </c>
    </row>
    <row r="88" spans="4:11" x14ac:dyDescent="0.25">
      <c r="D88" s="254">
        <v>95</v>
      </c>
      <c r="E88" s="253" t="s">
        <v>723</v>
      </c>
      <c r="J88" s="254">
        <v>95</v>
      </c>
      <c r="K88" s="253" t="s">
        <v>723</v>
      </c>
    </row>
    <row r="89" spans="4:11" x14ac:dyDescent="0.25">
      <c r="D89" s="254">
        <v>96</v>
      </c>
      <c r="E89" s="253" t="s">
        <v>722</v>
      </c>
      <c r="J89" s="254">
        <v>96</v>
      </c>
      <c r="K89" s="253" t="s">
        <v>722</v>
      </c>
    </row>
    <row r="90" spans="4:11" x14ac:dyDescent="0.25">
      <c r="D90" s="254">
        <v>97</v>
      </c>
      <c r="E90" s="253" t="s">
        <v>721</v>
      </c>
      <c r="J90" s="254">
        <v>97</v>
      </c>
      <c r="K90" s="253" t="s">
        <v>721</v>
      </c>
    </row>
    <row r="91" spans="4:11" x14ac:dyDescent="0.25">
      <c r="D91" s="254">
        <v>98</v>
      </c>
      <c r="E91" s="253" t="s">
        <v>720</v>
      </c>
      <c r="J91" s="254">
        <v>98</v>
      </c>
      <c r="K91" s="253" t="s">
        <v>720</v>
      </c>
    </row>
    <row r="92" spans="4:11" ht="15.75" thickBot="1" x14ac:dyDescent="0.3">
      <c r="D92" s="252">
        <v>99</v>
      </c>
      <c r="E92" s="251" t="s">
        <v>719</v>
      </c>
      <c r="J92" s="252">
        <v>99</v>
      </c>
      <c r="K92" s="251" t="s">
        <v>719</v>
      </c>
    </row>
    <row r="94" spans="4:11" x14ac:dyDescent="0.25">
      <c r="H94" s="218" t="s">
        <v>718</v>
      </c>
      <c r="J94" s="218" t="s">
        <v>718</v>
      </c>
    </row>
    <row r="95" spans="4:11" x14ac:dyDescent="0.25">
      <c r="H95" s="218" t="s">
        <v>717</v>
      </c>
      <c r="J95" s="218" t="s">
        <v>716</v>
      </c>
    </row>
    <row r="96" spans="4:11" x14ac:dyDescent="0.25">
      <c r="H96" s="218" t="s">
        <v>715</v>
      </c>
      <c r="J96" s="218" t="s">
        <v>714</v>
      </c>
    </row>
    <row r="101" spans="1:10" ht="23.25" x14ac:dyDescent="0.35">
      <c r="A101" s="234" t="s">
        <v>713</v>
      </c>
      <c r="B101" s="250"/>
    </row>
    <row r="102" spans="1:10" x14ac:dyDescent="0.25">
      <c r="A102" s="216" t="s">
        <v>679</v>
      </c>
      <c r="B102" s="249">
        <f ca="1">TRUNC(A3,0)</f>
        <v>1500</v>
      </c>
    </row>
    <row r="103" spans="1:10" x14ac:dyDescent="0.25">
      <c r="A103" s="216" t="s">
        <v>712</v>
      </c>
      <c r="B103" s="249">
        <f ca="1">ROUND(+A3-B102,2)</f>
        <v>0</v>
      </c>
    </row>
    <row r="104" spans="1:10" x14ac:dyDescent="0.25">
      <c r="A104" s="216" t="s">
        <v>711</v>
      </c>
      <c r="B104" s="217">
        <f ca="1">TRUNC(+B103*100,0)</f>
        <v>0</v>
      </c>
    </row>
    <row r="105" spans="1:10" ht="21" x14ac:dyDescent="0.35">
      <c r="A105" s="216" t="s">
        <v>710</v>
      </c>
      <c r="B105" s="248" t="str">
        <f ca="1">IF(B104=0,"0/00 CENTAVO.-",IF(B104&lt;2,"UN CENTAVO.-",IF(B104&lt;10,CONCATENATE(VLOOKUP(B104,H4:I11,2,FALSE)," CENTAVOS.-"),CONCATENATE(VLOOKUP(B104,D3:E92,2,FALSE),"CENTAVOS.-"))))</f>
        <v>0/00 CENTAVO.-</v>
      </c>
      <c r="C105" s="247"/>
      <c r="D105" s="246"/>
      <c r="E105" s="247"/>
      <c r="F105" s="246"/>
    </row>
    <row r="106" spans="1:10" ht="15.75" thickBot="1" x14ac:dyDescent="0.3"/>
    <row r="107" spans="1:10" ht="23.25" x14ac:dyDescent="0.35">
      <c r="A107" s="234" t="s">
        <v>709</v>
      </c>
      <c r="D107" s="233" t="s">
        <v>708</v>
      </c>
      <c r="E107" s="232"/>
      <c r="F107" s="231"/>
      <c r="G107" s="230"/>
      <c r="H107" s="231"/>
      <c r="I107" s="230"/>
      <c r="J107" s="229"/>
    </row>
    <row r="108" spans="1:10" ht="19.5" thickBot="1" x14ac:dyDescent="0.35">
      <c r="D108" s="227" t="s">
        <v>707</v>
      </c>
      <c r="E108" s="226"/>
      <c r="F108" s="225"/>
      <c r="G108" s="224"/>
      <c r="H108" s="225"/>
      <c r="I108" s="224"/>
      <c r="J108" s="223"/>
    </row>
    <row r="109" spans="1:10" x14ac:dyDescent="0.25">
      <c r="A109" s="216" t="s">
        <v>706</v>
      </c>
      <c r="B109" s="219">
        <f ca="1">B102</f>
        <v>1500</v>
      </c>
    </row>
    <row r="110" spans="1:10" x14ac:dyDescent="0.25">
      <c r="A110" s="216" t="s">
        <v>705</v>
      </c>
      <c r="B110" s="219">
        <f ca="1">TRUNC(+B109/100)</f>
        <v>15</v>
      </c>
    </row>
    <row r="111" spans="1:10" x14ac:dyDescent="0.25">
      <c r="A111" s="216" t="s">
        <v>704</v>
      </c>
      <c r="B111" s="219">
        <f ca="1">+B110*100</f>
        <v>1500</v>
      </c>
    </row>
    <row r="112" spans="1:10" x14ac:dyDescent="0.25">
      <c r="A112" s="216" t="s">
        <v>703</v>
      </c>
      <c r="B112" s="245">
        <f ca="1">+B109-B111</f>
        <v>0</v>
      </c>
    </row>
    <row r="113" spans="1:10" ht="21" x14ac:dyDescent="0.35">
      <c r="A113" s="216" t="s">
        <v>702</v>
      </c>
      <c r="B113" s="244" t="str">
        <f ca="1">IF(B112=0,"",IF(B112&lt;10,VLOOKUP(B112,B3:C11,2,FALSE),VLOOKUP(B112,D3:E92,2,FALSE)))</f>
        <v/>
      </c>
      <c r="C113" s="243"/>
      <c r="D113" s="242"/>
      <c r="E113" s="243"/>
      <c r="F113" s="242"/>
    </row>
    <row r="114" spans="1:10" ht="15.75" thickBot="1" x14ac:dyDescent="0.3"/>
    <row r="115" spans="1:10" ht="23.25" x14ac:dyDescent="0.35">
      <c r="A115" s="234" t="s">
        <v>701</v>
      </c>
      <c r="D115" s="233" t="s">
        <v>685</v>
      </c>
      <c r="E115" s="232"/>
      <c r="F115" s="231"/>
      <c r="G115" s="230"/>
      <c r="H115" s="231"/>
      <c r="I115" s="230"/>
      <c r="J115" s="229"/>
    </row>
    <row r="116" spans="1:10" ht="19.5" thickBot="1" x14ac:dyDescent="0.35">
      <c r="A116" s="216" t="s">
        <v>679</v>
      </c>
      <c r="B116" s="219">
        <f ca="1">B111</f>
        <v>1500</v>
      </c>
      <c r="D116" s="227" t="s">
        <v>700</v>
      </c>
      <c r="E116" s="226"/>
      <c r="F116" s="225"/>
      <c r="G116" s="224"/>
      <c r="H116" s="225"/>
      <c r="I116" s="224"/>
      <c r="J116" s="223"/>
    </row>
    <row r="117" spans="1:10" x14ac:dyDescent="0.25">
      <c r="A117" s="216" t="s">
        <v>699</v>
      </c>
      <c r="B117" s="219">
        <f ca="1">TRUNC(+B116/1000,0)</f>
        <v>1</v>
      </c>
    </row>
    <row r="118" spans="1:10" x14ac:dyDescent="0.25">
      <c r="A118" s="216" t="s">
        <v>698</v>
      </c>
      <c r="B118" s="219">
        <f ca="1">+B117*1000</f>
        <v>1000</v>
      </c>
    </row>
    <row r="119" spans="1:10" x14ac:dyDescent="0.25">
      <c r="A119" s="216" t="s">
        <v>697</v>
      </c>
      <c r="B119" s="219">
        <f ca="1">+B116-B118</f>
        <v>500</v>
      </c>
    </row>
    <row r="120" spans="1:10" ht="21" x14ac:dyDescent="0.35">
      <c r="A120" s="216" t="s">
        <v>696</v>
      </c>
      <c r="B120" s="244" t="str">
        <f ca="1">IF(B119=0,"",IF(B109=100,"CIEN ",VLOOKUP(B119,F3:G92,2,FALSE)))</f>
        <v xml:space="preserve">QUINIENTOS </v>
      </c>
      <c r="C120" s="243"/>
      <c r="D120" s="242"/>
      <c r="E120" s="243"/>
      <c r="F120" s="242"/>
    </row>
    <row r="121" spans="1:10" ht="15.75" thickBot="1" x14ac:dyDescent="0.3">
      <c r="B121" s="219"/>
    </row>
    <row r="122" spans="1:10" ht="23.25" x14ac:dyDescent="0.35">
      <c r="A122" s="234" t="s">
        <v>695</v>
      </c>
      <c r="B122" s="219"/>
      <c r="D122" s="233" t="s">
        <v>694</v>
      </c>
      <c r="E122" s="232"/>
      <c r="F122" s="231"/>
      <c r="G122" s="230"/>
      <c r="H122" s="231"/>
      <c r="I122" s="230"/>
      <c r="J122" s="229"/>
    </row>
    <row r="123" spans="1:10" ht="19.5" thickBot="1" x14ac:dyDescent="0.35">
      <c r="A123" s="216" t="s">
        <v>693</v>
      </c>
      <c r="B123" s="219">
        <f ca="1">B118/1000</f>
        <v>1</v>
      </c>
      <c r="D123" s="227" t="s">
        <v>692</v>
      </c>
      <c r="E123" s="226"/>
      <c r="F123" s="225"/>
      <c r="G123" s="224"/>
      <c r="H123" s="225"/>
      <c r="I123" s="224"/>
      <c r="J123" s="223"/>
    </row>
    <row r="124" spans="1:10" x14ac:dyDescent="0.25">
      <c r="A124" s="216" t="s">
        <v>691</v>
      </c>
      <c r="B124" s="219">
        <f ca="1">TRUNC(+B123/1000,0)</f>
        <v>0</v>
      </c>
    </row>
    <row r="125" spans="1:10" x14ac:dyDescent="0.25">
      <c r="A125" s="216" t="s">
        <v>690</v>
      </c>
      <c r="B125" s="219">
        <f ca="1">+B124*1000</f>
        <v>0</v>
      </c>
    </row>
    <row r="126" spans="1:10" ht="18.75" x14ac:dyDescent="0.3">
      <c r="A126" s="216" t="s">
        <v>689</v>
      </c>
      <c r="B126" s="235">
        <f ca="1">+B123-B125</f>
        <v>1</v>
      </c>
    </row>
    <row r="127" spans="1:10" x14ac:dyDescent="0.25">
      <c r="A127" s="216" t="s">
        <v>688</v>
      </c>
      <c r="B127" s="219">
        <f ca="1">TRUNC(+B126/100)*100</f>
        <v>0</v>
      </c>
    </row>
    <row r="128" spans="1:10" x14ac:dyDescent="0.25">
      <c r="A128" s="216" t="s">
        <v>687</v>
      </c>
      <c r="B128" s="219">
        <f ca="1">+B126-B127</f>
        <v>1</v>
      </c>
    </row>
    <row r="129" spans="1:10" ht="21" x14ac:dyDescent="0.35">
      <c r="A129" s="216" t="s">
        <v>676</v>
      </c>
      <c r="B129" s="241" t="str">
        <f ca="1">IF(B128=0,"",IF(B128&lt;10,VLOOKUP(B128,H3:I11,2,FALSE),VLOOKUP(B128,J3:K92,2,FALSE)))</f>
        <v>UN</v>
      </c>
      <c r="C129" s="240"/>
      <c r="D129" s="239"/>
      <c r="E129" s="240"/>
      <c r="F129" s="239"/>
    </row>
    <row r="130" spans="1:10" ht="15.75" thickBot="1" x14ac:dyDescent="0.3">
      <c r="B130" s="219"/>
    </row>
    <row r="131" spans="1:10" ht="23.25" x14ac:dyDescent="0.35">
      <c r="A131" s="234" t="s">
        <v>686</v>
      </c>
      <c r="B131" s="219"/>
      <c r="D131" s="233" t="s">
        <v>685</v>
      </c>
      <c r="E131" s="232"/>
      <c r="F131" s="231"/>
      <c r="G131" s="230"/>
      <c r="H131" s="231"/>
      <c r="I131" s="230"/>
      <c r="J131" s="229"/>
    </row>
    <row r="132" spans="1:10" ht="19.5" thickBot="1" x14ac:dyDescent="0.35">
      <c r="A132" s="216" t="s">
        <v>684</v>
      </c>
      <c r="B132" s="219">
        <f ca="1">B127</f>
        <v>0</v>
      </c>
      <c r="D132" s="227" t="s">
        <v>683</v>
      </c>
      <c r="E132" s="226"/>
      <c r="F132" s="225"/>
      <c r="G132" s="224"/>
      <c r="H132" s="225"/>
      <c r="I132" s="224"/>
      <c r="J132" s="223"/>
    </row>
    <row r="133" spans="1:10" x14ac:dyDescent="0.25">
      <c r="B133" s="219"/>
    </row>
    <row r="134" spans="1:10" x14ac:dyDescent="0.25">
      <c r="B134" s="219"/>
    </row>
    <row r="135" spans="1:10" x14ac:dyDescent="0.25">
      <c r="B135" s="219"/>
    </row>
    <row r="136" spans="1:10" ht="21" x14ac:dyDescent="0.35">
      <c r="A136" s="216" t="s">
        <v>676</v>
      </c>
      <c r="B136" s="241" t="str">
        <f ca="1">IF(B132=0,"",IF(B126=100,"CIEN",IF(B126&gt;100,VLOOKUP(B132,F3:G11,2,FALSE))))</f>
        <v/>
      </c>
      <c r="C136" s="240"/>
      <c r="D136" s="239"/>
      <c r="E136" s="240"/>
      <c r="F136" s="239"/>
    </row>
    <row r="137" spans="1:10" x14ac:dyDescent="0.25">
      <c r="B137" s="219"/>
    </row>
    <row r="138" spans="1:10" x14ac:dyDescent="0.25">
      <c r="A138" s="216" t="s">
        <v>682</v>
      </c>
      <c r="B138" s="219"/>
    </row>
    <row r="139" spans="1:10" ht="21" x14ac:dyDescent="0.35">
      <c r="A139" s="216" t="s">
        <v>681</v>
      </c>
      <c r="B139" s="238" t="str">
        <f ca="1">IF(B126=0,"",CONCATENATE(B136,"",B129," MIL "))</f>
        <v xml:space="preserve">UN MIL </v>
      </c>
      <c r="C139" s="237"/>
      <c r="D139" s="236"/>
      <c r="E139" s="237"/>
      <c r="F139" s="236"/>
    </row>
    <row r="140" spans="1:10" x14ac:dyDescent="0.25">
      <c r="B140" s="219"/>
    </row>
    <row r="141" spans="1:10" x14ac:dyDescent="0.25">
      <c r="B141" s="219"/>
    </row>
    <row r="142" spans="1:10" ht="24" thickBot="1" x14ac:dyDescent="0.4">
      <c r="A142" s="234" t="s">
        <v>680</v>
      </c>
      <c r="B142" s="219"/>
    </row>
    <row r="143" spans="1:10" ht="18.75" x14ac:dyDescent="0.3">
      <c r="A143" s="216" t="s">
        <v>679</v>
      </c>
      <c r="B143" s="219">
        <f ca="1">B123</f>
        <v>1</v>
      </c>
      <c r="D143" s="233" t="s">
        <v>674</v>
      </c>
      <c r="E143" s="232"/>
      <c r="F143" s="231"/>
      <c r="G143" s="230"/>
      <c r="H143" s="231"/>
      <c r="I143" s="230"/>
      <c r="J143" s="229"/>
    </row>
    <row r="144" spans="1:10" ht="19.5" thickBot="1" x14ac:dyDescent="0.35">
      <c r="A144" s="216" t="s">
        <v>673</v>
      </c>
      <c r="B144" s="235">
        <f ca="1">TRUNC(+B143/1000)</f>
        <v>0</v>
      </c>
      <c r="D144" s="227" t="s">
        <v>672</v>
      </c>
      <c r="E144" s="226"/>
      <c r="F144" s="225"/>
      <c r="G144" s="224"/>
      <c r="H144" s="225"/>
      <c r="I144" s="224"/>
      <c r="J144" s="223"/>
    </row>
    <row r="145" spans="1:10" x14ac:dyDescent="0.25">
      <c r="A145" s="216" t="s">
        <v>678</v>
      </c>
      <c r="B145" s="219">
        <f ca="1">TRUNC(B144/100)*100</f>
        <v>0</v>
      </c>
    </row>
    <row r="146" spans="1:10" x14ac:dyDescent="0.25">
      <c r="A146" s="216" t="s">
        <v>677</v>
      </c>
      <c r="B146" s="219">
        <f ca="1">+B144-B145</f>
        <v>0</v>
      </c>
    </row>
    <row r="147" spans="1:10" x14ac:dyDescent="0.25">
      <c r="B147" s="219"/>
    </row>
    <row r="148" spans="1:10" x14ac:dyDescent="0.25">
      <c r="A148" s="216" t="s">
        <v>676</v>
      </c>
      <c r="B148" s="222" t="str">
        <f ca="1">IF(B146=0,"",IF(B146=1,"UN ",IF(B146&lt;10,VLOOKUP(B146,H4:I11,2,FALSE),VLOOKUP(B146,J3:K92,2,FALSE))))</f>
        <v/>
      </c>
    </row>
    <row r="149" spans="1:10" ht="15.75" thickBot="1" x14ac:dyDescent="0.3">
      <c r="B149" s="219"/>
    </row>
    <row r="150" spans="1:10" ht="23.25" x14ac:dyDescent="0.35">
      <c r="A150" s="234" t="s">
        <v>675</v>
      </c>
      <c r="B150" s="219"/>
      <c r="D150" s="233" t="s">
        <v>674</v>
      </c>
      <c r="E150" s="232"/>
      <c r="F150" s="231"/>
      <c r="G150" s="230"/>
      <c r="H150" s="231"/>
      <c r="I150" s="230"/>
      <c r="J150" s="229"/>
    </row>
    <row r="151" spans="1:10" ht="21.75" thickBot="1" x14ac:dyDescent="0.4">
      <c r="A151" s="216" t="s">
        <v>673</v>
      </c>
      <c r="B151" s="228">
        <f ca="1">B144</f>
        <v>0</v>
      </c>
      <c r="D151" s="227" t="s">
        <v>672</v>
      </c>
      <c r="E151" s="226"/>
      <c r="F151" s="225"/>
      <c r="G151" s="224"/>
      <c r="H151" s="225"/>
      <c r="I151" s="224"/>
      <c r="J151" s="223"/>
    </row>
    <row r="152" spans="1:10" x14ac:dyDescent="0.25">
      <c r="A152" s="216" t="s">
        <v>671</v>
      </c>
      <c r="B152" s="219">
        <f ca="1">TRUNC(+B151/100)*100</f>
        <v>0</v>
      </c>
    </row>
    <row r="153" spans="1:10" x14ac:dyDescent="0.25">
      <c r="B153" s="219">
        <f ca="1">B152</f>
        <v>0</v>
      </c>
    </row>
    <row r="154" spans="1:10" x14ac:dyDescent="0.25">
      <c r="B154" s="219"/>
    </row>
    <row r="155" spans="1:10" x14ac:dyDescent="0.25">
      <c r="A155" s="216" t="s">
        <v>670</v>
      </c>
      <c r="B155" s="222" t="str">
        <f ca="1">IF(B153=0,"",IF(B151=100,"CIEN",VLOOKUP(B153,F3:G11,2,FALSE)))</f>
        <v/>
      </c>
    </row>
    <row r="156" spans="1:10" x14ac:dyDescent="0.25">
      <c r="B156" s="219"/>
    </row>
    <row r="157" spans="1:10" ht="21" x14ac:dyDescent="0.25">
      <c r="A157" s="216" t="s">
        <v>669</v>
      </c>
      <c r="B157" s="221" t="str">
        <f ca="1">IF(B144=0,"",IF(B144=1,"UN MILLON ",CONCATENATE(B155," ",B148," MILLONES ")))</f>
        <v/>
      </c>
      <c r="C157" s="220"/>
      <c r="D157" s="220"/>
      <c r="E157" s="220"/>
    </row>
    <row r="158" spans="1:10" x14ac:dyDescent="0.25">
      <c r="B158" s="219"/>
    </row>
    <row r="159" spans="1:10" x14ac:dyDescent="0.25">
      <c r="B159" s="219"/>
    </row>
    <row r="160" spans="1:10" x14ac:dyDescent="0.25">
      <c r="B160" s="219"/>
    </row>
    <row r="161" spans="2:2" x14ac:dyDescent="0.25">
      <c r="B161" s="219"/>
    </row>
    <row r="162" spans="2:2" x14ac:dyDescent="0.25">
      <c r="B162" s="219"/>
    </row>
    <row r="163" spans="2:2" x14ac:dyDescent="0.25">
      <c r="B163" s="219"/>
    </row>
    <row r="164" spans="2:2" x14ac:dyDescent="0.25">
      <c r="B164" s="219"/>
    </row>
    <row r="165" spans="2:2" x14ac:dyDescent="0.25">
      <c r="B165" s="219"/>
    </row>
    <row r="166" spans="2:2" x14ac:dyDescent="0.25">
      <c r="B166" s="219"/>
    </row>
    <row r="167" spans="2:2" x14ac:dyDescent="0.25">
      <c r="B167" s="219"/>
    </row>
    <row r="168" spans="2:2" x14ac:dyDescent="0.25">
      <c r="B168" s="219"/>
    </row>
    <row r="169" spans="2:2" x14ac:dyDescent="0.25">
      <c r="B169" s="219"/>
    </row>
    <row r="170" spans="2:2" x14ac:dyDescent="0.25">
      <c r="B170" s="219"/>
    </row>
    <row r="171" spans="2:2" x14ac:dyDescent="0.25">
      <c r="B171" s="219"/>
    </row>
    <row r="172" spans="2:2" x14ac:dyDescent="0.25">
      <c r="B172" s="219"/>
    </row>
    <row r="173" spans="2:2" x14ac:dyDescent="0.25">
      <c r="B173" s="219"/>
    </row>
    <row r="174" spans="2:2" x14ac:dyDescent="0.25">
      <c r="B174" s="219"/>
    </row>
    <row r="175" spans="2:2" x14ac:dyDescent="0.25">
      <c r="B175" s="219"/>
    </row>
    <row r="176" spans="2:2" x14ac:dyDescent="0.25">
      <c r="B176" s="219"/>
    </row>
    <row r="177" spans="2:2" x14ac:dyDescent="0.25">
      <c r="B177" s="219"/>
    </row>
    <row r="178" spans="2:2" x14ac:dyDescent="0.25">
      <c r="B178" s="219"/>
    </row>
    <row r="179" spans="2:2" x14ac:dyDescent="0.25">
      <c r="B179" s="219"/>
    </row>
    <row r="180" spans="2:2" x14ac:dyDescent="0.25">
      <c r="B180" s="219"/>
    </row>
    <row r="181" spans="2:2" x14ac:dyDescent="0.25">
      <c r="B181" s="219"/>
    </row>
    <row r="182" spans="2:2" x14ac:dyDescent="0.25">
      <c r="B182" s="219"/>
    </row>
  </sheetData>
  <sheetProtection algorithmName="SHA-512" hashValue="xP9v4OjIQdLrgSSFHdnlty+zoGz9gMzaQiXh9cwVowxjJxm43gN1sZVekSXjbtChh2rZPSV/uvohFkbs1qkpsg==" saltValue="WYW8BBP0cajby5JCu+A0CQ==" spinCount="100000" sheet="1" objects="1" scenarios="1"/>
  <mergeCells count="6">
    <mergeCell ref="T3:U11"/>
    <mergeCell ref="V3:W11"/>
    <mergeCell ref="M13:M16"/>
    <mergeCell ref="N4:O11"/>
    <mergeCell ref="P3:Q11"/>
    <mergeCell ref="R3:S11"/>
  </mergeCells>
  <pageMargins left="0.7" right="0.7" top="0.75" bottom="0.75" header="0.3" footer="0.3"/>
  <pageSetup paperSize="9" orientation="portrait" horizontalDpi="300" verticalDpi="3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M136"/>
  <sheetViews>
    <sheetView zoomScale="90" zoomScaleNormal="90" workbookViewId="0">
      <pane ySplit="2" topLeftCell="A44" activePane="bottomLeft" state="frozen"/>
      <selection pane="bottomLeft" activeCell="B53" sqref="B53"/>
    </sheetView>
  </sheetViews>
  <sheetFormatPr baseColWidth="10" defaultColWidth="14.85546875" defaultRowHeight="15" x14ac:dyDescent="0.2"/>
  <cols>
    <col min="1" max="1" width="49.7109375" style="271" customWidth="1"/>
    <col min="2" max="2" width="38.28515625" style="272" customWidth="1"/>
    <col min="3" max="3" width="47.5703125" style="272" customWidth="1"/>
    <col min="4" max="4" width="40.7109375" style="272" customWidth="1"/>
    <col min="5" max="5" width="39.7109375" style="271" customWidth="1"/>
    <col min="6" max="6" width="22.42578125" style="271" customWidth="1"/>
    <col min="7" max="13" width="20.28515625" style="271" customWidth="1"/>
    <col min="14" max="14" width="20.140625" style="271" customWidth="1"/>
    <col min="15" max="15" width="14.85546875" style="271"/>
    <col min="16" max="16" width="15.85546875" style="271" bestFit="1" customWidth="1"/>
    <col min="17" max="16384" width="14.85546875" style="271"/>
  </cols>
  <sheetData>
    <row r="1" spans="1:6" ht="45" x14ac:dyDescent="0.2">
      <c r="F1" s="337" t="s">
        <v>951</v>
      </c>
    </row>
    <row r="2" spans="1:6" ht="20.25" x14ac:dyDescent="0.3">
      <c r="A2" s="336" t="s">
        <v>363</v>
      </c>
      <c r="E2" s="271" t="s">
        <v>950</v>
      </c>
      <c r="F2" s="335" t="b">
        <v>1</v>
      </c>
    </row>
    <row r="3" spans="1:6" x14ac:dyDescent="0.2">
      <c r="A3" s="299" t="s">
        <v>362</v>
      </c>
      <c r="B3" s="301">
        <f ca="1">TODAY()</f>
        <v>44893</v>
      </c>
      <c r="C3" s="272">
        <f ca="1">+B4-B3</f>
        <v>123</v>
      </c>
      <c r="D3" s="291" t="s">
        <v>361</v>
      </c>
    </row>
    <row r="4" spans="1:6" ht="15.75" x14ac:dyDescent="0.25">
      <c r="A4" s="299" t="s">
        <v>360</v>
      </c>
      <c r="B4" s="333">
        <f>'Actualizar Habilitacion'!E8</f>
        <v>45016</v>
      </c>
      <c r="C4" s="291" t="s">
        <v>949</v>
      </c>
    </row>
    <row r="5" spans="1:6" ht="15.75" thickBot="1" x14ac:dyDescent="0.25">
      <c r="A5" s="299" t="s">
        <v>358</v>
      </c>
      <c r="B5" s="301">
        <f>'Actualizar Habilitacion'!C10</f>
        <v>44893</v>
      </c>
      <c r="C5" s="291" t="s">
        <v>948</v>
      </c>
    </row>
    <row r="6" spans="1:6" ht="21.75" customHeight="1" thickBot="1" x14ac:dyDescent="0.3">
      <c r="A6" s="272" t="s">
        <v>356</v>
      </c>
      <c r="B6" s="334" t="b">
        <f ca="1">AND(B4&gt;=B3,B3&gt;=B5)</f>
        <v>1</v>
      </c>
      <c r="C6" s="291" t="s">
        <v>355</v>
      </c>
      <c r="F6" s="271" t="b">
        <f ca="1">IF(B6=F2,F2,FALSE)</f>
        <v>1</v>
      </c>
    </row>
    <row r="7" spans="1:6" ht="27.75" customHeight="1" x14ac:dyDescent="0.2">
      <c r="C7" s="695" t="s">
        <v>354</v>
      </c>
      <c r="D7" s="695"/>
      <c r="E7" s="300"/>
      <c r="F7" s="300"/>
    </row>
    <row r="8" spans="1:6" x14ac:dyDescent="0.2">
      <c r="A8" s="299" t="s">
        <v>947</v>
      </c>
      <c r="B8" s="333">
        <v>45016</v>
      </c>
      <c r="C8" s="300" t="s">
        <v>946</v>
      </c>
      <c r="D8" s="300"/>
      <c r="E8" s="300"/>
      <c r="F8" s="300"/>
    </row>
    <row r="9" spans="1:6" x14ac:dyDescent="0.2">
      <c r="A9" s="332" t="s">
        <v>353</v>
      </c>
      <c r="B9" s="297" t="str">
        <f>CONCATENATE("Uso: ",TEXT(B5,"dd/mm/yyyy")," - ",TEXT(B12,"dd/mm/yyyy"))</f>
        <v>Uso: 28/11/2022 - 31/03/2023</v>
      </c>
      <c r="C9" s="300"/>
      <c r="D9" s="300"/>
      <c r="E9" s="300"/>
      <c r="F9" s="300"/>
    </row>
    <row r="10" spans="1:6" x14ac:dyDescent="0.2">
      <c r="C10" s="300"/>
      <c r="D10" s="300"/>
      <c r="E10" s="300"/>
      <c r="F10" s="300"/>
    </row>
    <row r="11" spans="1:6" ht="15.75" x14ac:dyDescent="0.25">
      <c r="A11" s="331" t="s">
        <v>1952</v>
      </c>
      <c r="C11" s="300"/>
      <c r="D11" s="300"/>
      <c r="E11" s="300"/>
      <c r="F11" s="300"/>
    </row>
    <row r="12" spans="1:6" x14ac:dyDescent="0.2">
      <c r="A12" s="299" t="s">
        <v>1117</v>
      </c>
      <c r="B12" s="301">
        <f>B4</f>
        <v>45016</v>
      </c>
      <c r="C12" s="329">
        <f>WEEKDAY(B12)</f>
        <v>6</v>
      </c>
      <c r="D12" s="308" t="s">
        <v>352</v>
      </c>
      <c r="E12" s="308" t="str">
        <f>VLOOKUP(C12,B15:C21,2,FALSE)</f>
        <v>Viernes</v>
      </c>
      <c r="F12" s="300"/>
    </row>
    <row r="13" spans="1:6" x14ac:dyDescent="0.2">
      <c r="B13" s="301"/>
      <c r="C13" s="308"/>
      <c r="D13" s="300"/>
      <c r="E13" s="300"/>
      <c r="F13" s="300"/>
    </row>
    <row r="14" spans="1:6" x14ac:dyDescent="0.2">
      <c r="B14" s="272" t="s">
        <v>351</v>
      </c>
      <c r="C14" s="304" t="s">
        <v>350</v>
      </c>
      <c r="D14" s="300"/>
      <c r="E14" s="300"/>
      <c r="F14" s="300"/>
    </row>
    <row r="15" spans="1:6" x14ac:dyDescent="0.2">
      <c r="B15" s="330">
        <v>1</v>
      </c>
      <c r="C15" s="329" t="s">
        <v>349</v>
      </c>
      <c r="D15" s="300"/>
      <c r="E15" s="300"/>
      <c r="F15" s="300"/>
    </row>
    <row r="16" spans="1:6" x14ac:dyDescent="0.2">
      <c r="B16" s="330">
        <v>2</v>
      </c>
      <c r="C16" s="329" t="s">
        <v>348</v>
      </c>
      <c r="D16" s="300"/>
      <c r="E16" s="300"/>
      <c r="F16" s="300"/>
    </row>
    <row r="17" spans="1:9" x14ac:dyDescent="0.2">
      <c r="B17" s="330">
        <v>3</v>
      </c>
      <c r="C17" s="329" t="s">
        <v>347</v>
      </c>
      <c r="D17" s="300"/>
      <c r="E17" s="300"/>
      <c r="F17" s="300"/>
    </row>
    <row r="18" spans="1:9" x14ac:dyDescent="0.2">
      <c r="B18" s="330">
        <v>4</v>
      </c>
      <c r="C18" s="329" t="s">
        <v>346</v>
      </c>
      <c r="D18" s="300"/>
      <c r="E18" s="300"/>
      <c r="F18" s="300"/>
    </row>
    <row r="19" spans="1:9" x14ac:dyDescent="0.2">
      <c r="B19" s="330">
        <v>5</v>
      </c>
      <c r="C19" s="329" t="s">
        <v>345</v>
      </c>
      <c r="D19" s="300"/>
      <c r="E19" s="300"/>
      <c r="F19" s="300"/>
    </row>
    <row r="20" spans="1:9" x14ac:dyDescent="0.2">
      <c r="B20" s="330">
        <v>6</v>
      </c>
      <c r="C20" s="329" t="s">
        <v>344</v>
      </c>
      <c r="D20" s="300"/>
      <c r="E20" s="300"/>
      <c r="F20" s="300"/>
    </row>
    <row r="21" spans="1:9" x14ac:dyDescent="0.2">
      <c r="B21" s="330">
        <v>7</v>
      </c>
      <c r="C21" s="329" t="s">
        <v>343</v>
      </c>
      <c r="D21" s="300"/>
      <c r="E21" s="300"/>
      <c r="F21" s="300"/>
    </row>
    <row r="22" spans="1:9" x14ac:dyDescent="0.2">
      <c r="C22" s="300"/>
      <c r="D22" s="300"/>
      <c r="E22" s="300"/>
      <c r="F22" s="300"/>
    </row>
    <row r="23" spans="1:9" x14ac:dyDescent="0.2">
      <c r="A23" s="299" t="s">
        <v>945</v>
      </c>
      <c r="B23" s="304" t="str">
        <f ca="1">IF(B6=TRUE,CONCATENATE("Habilitado hasta el ",E12," ",TEXT(C23,"dd/mm/yyyy"))," - Cotizador No Habilitado -")</f>
        <v>Habilitado hasta el Viernes 31/03/2023</v>
      </c>
      <c r="C23" s="301">
        <f ca="1">IF(B6=TRUE,B12," **** ")</f>
        <v>45016</v>
      </c>
      <c r="D23" s="300"/>
      <c r="E23" s="300"/>
      <c r="F23" s="300"/>
    </row>
    <row r="24" spans="1:9" x14ac:dyDescent="0.2">
      <c r="A24" s="299"/>
      <c r="B24" s="304"/>
      <c r="C24" s="300"/>
      <c r="D24" s="300"/>
      <c r="E24" s="300"/>
      <c r="F24" s="300"/>
      <c r="G24" s="300"/>
      <c r="H24" s="300"/>
      <c r="I24" s="300"/>
    </row>
    <row r="25" spans="1:9" x14ac:dyDescent="0.2">
      <c r="A25" s="299"/>
      <c r="B25" s="304"/>
      <c r="C25" s="300"/>
      <c r="D25" s="300"/>
      <c r="E25" s="300"/>
      <c r="F25" s="300"/>
      <c r="G25" s="300"/>
      <c r="H25" s="300"/>
      <c r="I25" s="300"/>
    </row>
    <row r="26" spans="1:9" s="294" customFormat="1" ht="27.75" customHeight="1" x14ac:dyDescent="0.25">
      <c r="A26" s="328" t="s">
        <v>944</v>
      </c>
      <c r="B26" s="328"/>
      <c r="C26" s="328"/>
      <c r="D26" s="328"/>
      <c r="E26" s="300"/>
      <c r="F26" s="300"/>
      <c r="G26" s="300"/>
      <c r="H26" s="300"/>
      <c r="I26" s="300"/>
    </row>
    <row r="27" spans="1:9" s="294" customFormat="1" ht="27.75" customHeight="1" x14ac:dyDescent="0.25">
      <c r="A27" s="295" t="s">
        <v>943</v>
      </c>
      <c r="B27" s="327"/>
      <c r="C27" s="327"/>
      <c r="D27" s="327"/>
      <c r="E27" s="300"/>
      <c r="F27" s="300"/>
      <c r="G27" s="300"/>
      <c r="H27" s="300"/>
      <c r="I27" s="300"/>
    </row>
    <row r="28" spans="1:9" s="294" customFormat="1" ht="27.75" customHeight="1" x14ac:dyDescent="0.25">
      <c r="A28" s="295" t="s">
        <v>942</v>
      </c>
      <c r="B28" s="327"/>
      <c r="C28" s="295" t="s">
        <v>941</v>
      </c>
      <c r="D28" s="327"/>
      <c r="E28" s="300"/>
      <c r="F28" s="300"/>
      <c r="G28" s="300"/>
      <c r="H28" s="300"/>
      <c r="I28" s="300"/>
    </row>
    <row r="29" spans="1:9" s="294" customFormat="1" ht="27.75" customHeight="1" x14ac:dyDescent="0.25">
      <c r="A29" s="295"/>
      <c r="B29" s="327"/>
      <c r="C29" s="327"/>
      <c r="D29" s="327"/>
      <c r="E29" s="300"/>
      <c r="F29" s="300"/>
      <c r="G29" s="300"/>
      <c r="H29" s="300"/>
      <c r="I29" s="300"/>
    </row>
    <row r="30" spans="1:9" s="294" customFormat="1" ht="42" customHeight="1" x14ac:dyDescent="0.25">
      <c r="A30" s="320"/>
      <c r="B30" s="326" t="s">
        <v>940</v>
      </c>
      <c r="C30" s="325" t="s">
        <v>939</v>
      </c>
      <c r="D30" s="325" t="s">
        <v>938</v>
      </c>
      <c r="E30" s="300"/>
      <c r="F30" s="300"/>
      <c r="G30" s="300"/>
      <c r="H30" s="300"/>
      <c r="I30" s="300"/>
    </row>
    <row r="31" spans="1:9" s="294" customFormat="1" ht="39.950000000000003" customHeight="1" x14ac:dyDescent="0.25">
      <c r="A31" s="320" t="s">
        <v>937</v>
      </c>
      <c r="B31" s="319" t="str">
        <f ca="1">IF(B6=F2,C31,D31)</f>
        <v>Cotizador HABILITADO</v>
      </c>
      <c r="C31" s="324" t="s">
        <v>1923</v>
      </c>
      <c r="D31" s="322" t="s">
        <v>936</v>
      </c>
      <c r="E31" s="300"/>
      <c r="F31" s="300"/>
      <c r="G31" s="300"/>
      <c r="H31" s="300"/>
      <c r="I31" s="300"/>
    </row>
    <row r="32" spans="1:9" s="294" customFormat="1" ht="39.950000000000003" customHeight="1" x14ac:dyDescent="0.25">
      <c r="A32" s="320"/>
      <c r="B32" s="319"/>
      <c r="C32" s="322"/>
      <c r="D32" s="322"/>
      <c r="E32" s="300"/>
      <c r="F32" s="300"/>
      <c r="G32" s="300"/>
      <c r="H32" s="300"/>
      <c r="I32" s="300"/>
    </row>
    <row r="33" spans="1:6" s="294" customFormat="1" ht="39.950000000000003" customHeight="1" x14ac:dyDescent="0.25">
      <c r="A33" s="320" t="s">
        <v>935</v>
      </c>
      <c r="B33" s="308" t="str">
        <f ca="1">IF(B6=F2,C33,D33)</f>
        <v>PLANILLA DE COLONIA DE VACACIONES - Institución: Club Atlético AAA</v>
      </c>
      <c r="C33" s="323" t="str">
        <f>CONCATENATE("PLANILLA DE COLONIA DE VACACIONES - Institución: ",B53)</f>
        <v>PLANILLA DE COLONIA DE VACACIONES - Institución: Club Atlético AAA</v>
      </c>
      <c r="D33" s="322" t="str">
        <f>D31</f>
        <v>Cotizador NO HABILITADO - Nueva Version Disponible en nuestra Web</v>
      </c>
      <c r="E33" s="300"/>
      <c r="F33" s="300"/>
    </row>
    <row r="34" spans="1:6" s="294" customFormat="1" ht="39.950000000000003" customHeight="1" x14ac:dyDescent="0.25">
      <c r="A34" s="320"/>
      <c r="B34" s="319"/>
      <c r="C34" s="318"/>
      <c r="D34" s="300"/>
      <c r="E34" s="300"/>
      <c r="F34" s="300"/>
    </row>
    <row r="35" spans="1:6" s="294" customFormat="1" ht="39.950000000000003" customHeight="1" x14ac:dyDescent="0.25">
      <c r="A35" s="320" t="s">
        <v>934</v>
      </c>
      <c r="B35" s="319"/>
      <c r="C35" s="318"/>
      <c r="D35" s="300"/>
      <c r="E35" s="300"/>
      <c r="F35" s="300"/>
    </row>
    <row r="36" spans="1:6" s="294" customFormat="1" ht="39.950000000000003" customHeight="1" x14ac:dyDescent="0.25">
      <c r="A36" s="320"/>
      <c r="B36" s="319"/>
      <c r="C36" s="318"/>
      <c r="D36" s="300"/>
      <c r="E36" s="300"/>
      <c r="F36" s="300"/>
    </row>
    <row r="37" spans="1:6" s="294" customFormat="1" ht="39.950000000000003" customHeight="1" x14ac:dyDescent="0.25">
      <c r="A37" s="320" t="s">
        <v>933</v>
      </c>
      <c r="B37" s="321" t="str">
        <f ca="1">CONCATENATE(B31," - ",B53)</f>
        <v>Cotizador HABILITADO - Club Atlético AAA</v>
      </c>
      <c r="C37" s="318"/>
      <c r="D37" s="300"/>
      <c r="E37" s="300"/>
      <c r="F37" s="300"/>
    </row>
    <row r="38" spans="1:6" s="294" customFormat="1" x14ac:dyDescent="0.25">
      <c r="A38" s="320"/>
      <c r="B38" s="319"/>
      <c r="C38" s="318"/>
      <c r="D38" s="300"/>
      <c r="E38" s="300"/>
      <c r="F38" s="300"/>
    </row>
    <row r="39" spans="1:6" x14ac:dyDescent="0.2">
      <c r="A39" s="299"/>
      <c r="B39" s="304"/>
      <c r="C39" s="301"/>
      <c r="D39" s="300"/>
      <c r="E39" s="300"/>
      <c r="F39" s="300"/>
    </row>
    <row r="40" spans="1:6" x14ac:dyDescent="0.2">
      <c r="A40" s="299"/>
      <c r="B40" s="304"/>
      <c r="C40" s="301"/>
      <c r="D40" s="300"/>
      <c r="E40" s="300"/>
      <c r="F40" s="300"/>
    </row>
    <row r="41" spans="1:6" x14ac:dyDescent="0.2">
      <c r="A41" s="299"/>
      <c r="B41" s="304"/>
      <c r="C41" s="301"/>
      <c r="D41" s="300"/>
      <c r="E41" s="300"/>
      <c r="F41" s="300"/>
    </row>
    <row r="42" spans="1:6" x14ac:dyDescent="0.2">
      <c r="A42" s="317" t="s">
        <v>932</v>
      </c>
      <c r="B42" s="316" t="s">
        <v>931</v>
      </c>
      <c r="C42" s="315"/>
      <c r="D42" s="314"/>
      <c r="E42" s="300"/>
      <c r="F42" s="300"/>
    </row>
    <row r="43" spans="1:6" x14ac:dyDescent="0.2">
      <c r="A43" s="299"/>
      <c r="B43" s="304"/>
      <c r="C43" s="301"/>
      <c r="D43" s="300"/>
      <c r="E43" s="300"/>
      <c r="F43" s="300"/>
    </row>
    <row r="44" spans="1:6" x14ac:dyDescent="0.2">
      <c r="A44" s="299" t="str">
        <f ca="1">'12 - 1 - LISTADO DE ASEGURADOS'!F19</f>
        <v>Asegurados: $ 500</v>
      </c>
      <c r="B44" s="304">
        <f ca="1">'12 - 1 - LISTADO DE ASEGURADOS'!H19</f>
        <v>3</v>
      </c>
      <c r="C44" s="301"/>
      <c r="D44" s="300"/>
      <c r="E44" s="300"/>
      <c r="F44" s="300"/>
    </row>
    <row r="45" spans="1:6" x14ac:dyDescent="0.2">
      <c r="A45" s="272" t="s">
        <v>927</v>
      </c>
      <c r="C45" s="301"/>
      <c r="D45" s="300"/>
      <c r="E45" s="300"/>
      <c r="F45" s="300"/>
    </row>
    <row r="46" spans="1:6" x14ac:dyDescent="0.2">
      <c r="A46" s="272"/>
      <c r="B46" s="304"/>
      <c r="C46" s="301"/>
      <c r="D46" s="300"/>
      <c r="E46" s="300"/>
      <c r="F46" s="300"/>
    </row>
    <row r="47" spans="1:6" x14ac:dyDescent="0.2">
      <c r="A47" s="272" t="s">
        <v>927</v>
      </c>
      <c r="B47" s="307" t="str">
        <f>'12 - 1 - LISTADO DE ASEGURADOS'!C21</f>
        <v>COLONIAS PRIVADAS</v>
      </c>
      <c r="C47" s="301"/>
      <c r="D47" s="300"/>
      <c r="E47" s="300"/>
      <c r="F47" s="300"/>
    </row>
    <row r="48" spans="1:6" ht="15.75" thickBot="1" x14ac:dyDescent="0.25">
      <c r="A48" s="299"/>
      <c r="B48" s="304"/>
      <c r="C48" s="301"/>
      <c r="D48" s="300"/>
      <c r="E48" s="300"/>
      <c r="F48" s="300"/>
    </row>
    <row r="49" spans="1:7" ht="15.75" thickBot="1" x14ac:dyDescent="0.25">
      <c r="A49" s="299" t="s">
        <v>930</v>
      </c>
      <c r="B49" s="313" t="str">
        <f>IF(F81=FALSE,"NO COTIZA - Disciplina Boxeo para mayores No Autorizada",IF(B46=FALSE,"","NO COTIZA - Listado con Menores Alternativa: Solo competencias - Gestionar en Secretaria de Deportes"))</f>
        <v/>
      </c>
      <c r="C49" s="301"/>
      <c r="D49" s="300"/>
      <c r="E49" s="300"/>
      <c r="F49" s="300" t="b">
        <f>IF(LEN(B49)=0,TRUE,FALSE)</f>
        <v>1</v>
      </c>
    </row>
    <row r="50" spans="1:7" x14ac:dyDescent="0.2">
      <c r="A50" s="299"/>
      <c r="B50" s="307"/>
      <c r="C50" s="301"/>
      <c r="D50" s="300"/>
      <c r="E50" s="300"/>
      <c r="F50" s="300"/>
    </row>
    <row r="51" spans="1:7" x14ac:dyDescent="0.2">
      <c r="A51" s="312" t="s">
        <v>929</v>
      </c>
      <c r="B51" s="311" t="s">
        <v>928</v>
      </c>
      <c r="C51" s="310"/>
      <c r="D51" s="309"/>
      <c r="E51" s="300"/>
      <c r="F51" s="300"/>
    </row>
    <row r="52" spans="1:7" x14ac:dyDescent="0.2">
      <c r="A52" s="299"/>
      <c r="B52" s="304" t="s">
        <v>927</v>
      </c>
      <c r="C52" s="301" t="s">
        <v>926</v>
      </c>
      <c r="D52" s="300" t="s">
        <v>925</v>
      </c>
      <c r="E52" s="300"/>
      <c r="F52" s="300"/>
      <c r="G52" s="271" t="s">
        <v>924</v>
      </c>
    </row>
    <row r="53" spans="1:7" x14ac:dyDescent="0.2">
      <c r="A53" s="299" t="s">
        <v>923</v>
      </c>
      <c r="B53" s="307" t="str">
        <f>'12 - 1 - LISTADO DE ASEGURADOS'!C9</f>
        <v>Club Atlético AAA</v>
      </c>
      <c r="C53" s="306" t="b">
        <f t="shared" ref="C53:C62" si="0">IF(IFERROR(FIND("  ",B53,1),0)=0,F$2,FALSE)</f>
        <v>1</v>
      </c>
      <c r="D53" s="300" t="b">
        <f>IF(LEN(B53)&gt;5,F$2,FALSE)</f>
        <v>1</v>
      </c>
      <c r="E53" s="300"/>
      <c r="F53" s="300" t="b">
        <f>AND(C53=F$2,D53=F$2)</f>
        <v>1</v>
      </c>
      <c r="G53" s="271" t="str">
        <f>IF(F53=F$2,A53,CONCATENATE("Digite ",A53))</f>
        <v>(*)Institución:</v>
      </c>
    </row>
    <row r="54" spans="1:7" x14ac:dyDescent="0.2">
      <c r="A54" s="299" t="s">
        <v>922</v>
      </c>
      <c r="B54" s="307" t="str">
        <f>'12 - 1 - LISTADO DE ASEGURADOS'!C10</f>
        <v>San Martin 222</v>
      </c>
      <c r="C54" s="306" t="b">
        <f t="shared" si="0"/>
        <v>1</v>
      </c>
      <c r="D54" s="300" t="b">
        <f>IF(LEN(B54)&gt;5,F$2,FALSE)</f>
        <v>1</v>
      </c>
      <c r="E54" s="300"/>
      <c r="F54" s="300" t="b">
        <f>AND(C54=F$2,D54=F$2)</f>
        <v>1</v>
      </c>
      <c r="G54" s="271" t="str">
        <f>IF(F54=F$2,A54,CONCATENATE("Digite ",A54))</f>
        <v>(*)Domicilio:</v>
      </c>
    </row>
    <row r="55" spans="1:7" x14ac:dyDescent="0.2">
      <c r="A55" s="299" t="s">
        <v>921</v>
      </c>
      <c r="B55" s="307">
        <f>'12 - 1 - LISTADO DE ASEGURADOS'!C11</f>
        <v>222222</v>
      </c>
      <c r="C55" s="306" t="b">
        <f t="shared" si="0"/>
        <v>1</v>
      </c>
      <c r="D55" s="300" t="b">
        <f>IF(LEN(B55)&gt;5,F$2,FALSE)</f>
        <v>1</v>
      </c>
      <c r="E55" s="300" t="b">
        <f>IF(LEN(B55)&gt;5,$F$2,FALSE)</f>
        <v>1</v>
      </c>
      <c r="F55" s="300"/>
      <c r="G55" s="271" t="str">
        <f>IF(E55=F$2,A55,CONCATENATE("Digite ",A55))</f>
        <v>Teléfonos:</v>
      </c>
    </row>
    <row r="56" spans="1:7" x14ac:dyDescent="0.2">
      <c r="A56" s="299" t="s">
        <v>920</v>
      </c>
      <c r="B56" s="307" t="str">
        <f>'12 - 1 - LISTADO DE ASEGURADOS'!C12</f>
        <v>club aaa@yahoo.com</v>
      </c>
      <c r="C56" s="306" t="b">
        <f t="shared" si="0"/>
        <v>1</v>
      </c>
      <c r="D56" s="300" t="b">
        <f>IF(LEN(B56)&gt;5,F$2,FALSE)</f>
        <v>1</v>
      </c>
      <c r="E56" s="300" t="b">
        <f>IF(IFERROR(FIND("@",B56,1),0)&gt;0,F2,FALSE)</f>
        <v>1</v>
      </c>
      <c r="F56" s="300"/>
      <c r="G56" s="271" t="str">
        <f>IF(E56=F$2,A56,CONCATENATE("Digite ",A56))</f>
        <v>e-mail:</v>
      </c>
    </row>
    <row r="57" spans="1:7" x14ac:dyDescent="0.2">
      <c r="A57" s="299" t="s">
        <v>1951</v>
      </c>
      <c r="B57" s="307" t="str">
        <f>'12 - 1 - LISTADO DE ASEGURADOS'!C13</f>
        <v>Sede Club: San Martín 222</v>
      </c>
      <c r="C57" s="306" t="b">
        <f t="shared" si="0"/>
        <v>1</v>
      </c>
      <c r="D57" s="300" t="b">
        <f>IF(LEN(B57)&gt;5,F$2,FALSE)</f>
        <v>1</v>
      </c>
      <c r="E57" s="300" t="b">
        <f>IF(LEN(B57)&gt;5,$F$2,FALSE)</f>
        <v>1</v>
      </c>
      <c r="F57" s="300"/>
      <c r="G57" s="271" t="str">
        <f>IF(E57=F$2,A57,CONCATENATE("Digite ",A57))</f>
        <v>Lugar de Desarrollo Colonia :</v>
      </c>
    </row>
    <row r="58" spans="1:7" x14ac:dyDescent="0.2">
      <c r="A58" s="299" t="s">
        <v>918</v>
      </c>
      <c r="B58" s="307">
        <f>'12 - 1 - LISTADO DE ASEGURADOS'!J9</f>
        <v>0</v>
      </c>
      <c r="C58" s="306" t="b">
        <f>IF(IFERROR(FIND("  ",B58,1),0)=0,F$2,FALSE)</f>
        <v>1</v>
      </c>
      <c r="D58" s="308" t="s">
        <v>917</v>
      </c>
      <c r="E58" s="300"/>
      <c r="F58" s="300" t="b">
        <f>AND(C58=F$2,D58=F$2)</f>
        <v>0</v>
      </c>
      <c r="G58" s="271" t="str">
        <f>A58</f>
        <v>N° Solicitud:</v>
      </c>
    </row>
    <row r="59" spans="1:7" x14ac:dyDescent="0.2">
      <c r="A59" s="299" t="s">
        <v>916</v>
      </c>
      <c r="B59" s="307" t="str">
        <f>'12 - 1 - LISTADO DE ASEGURADOS'!J10</f>
        <v>PARANA</v>
      </c>
      <c r="C59" s="306" t="b">
        <f t="shared" si="0"/>
        <v>1</v>
      </c>
      <c r="D59" s="300" t="b">
        <f>IF(LEN(B59)&gt;3,F$2,FALSE)</f>
        <v>1</v>
      </c>
      <c r="E59" s="300"/>
      <c r="F59" s="300" t="b">
        <f>AND(C59=F$2,D59=F$2)</f>
        <v>1</v>
      </c>
      <c r="G59" s="271" t="str">
        <f>IF(F59=F$2,A59,CONCATENATE("Digite ",A59))</f>
        <v>(*)Localidad:</v>
      </c>
    </row>
    <row r="60" spans="1:7" x14ac:dyDescent="0.2">
      <c r="A60" s="299" t="s">
        <v>915</v>
      </c>
      <c r="B60" s="307">
        <f>'12 - 1 - LISTADO DE ASEGURADOS'!J11</f>
        <v>3100</v>
      </c>
      <c r="C60" s="306" t="b">
        <f t="shared" si="0"/>
        <v>1</v>
      </c>
      <c r="D60" s="300" t="b">
        <f>IF(LEN(B60)=4,F$2,FALSE)</f>
        <v>1</v>
      </c>
      <c r="E60" s="300"/>
      <c r="F60" s="300" t="b">
        <f>AND(C60=F$2,D60=F$2)</f>
        <v>1</v>
      </c>
      <c r="G60" s="271" t="str">
        <f>IF(F60=F$2,A60,CONCATENATE("Digite ",A60))</f>
        <v>(*)Cód.Postal:</v>
      </c>
    </row>
    <row r="61" spans="1:7" x14ac:dyDescent="0.2">
      <c r="A61" s="299" t="s">
        <v>914</v>
      </c>
      <c r="B61" s="307" t="str">
        <f>'12 - 1 - LISTADO DE ASEGURADOS'!J12</f>
        <v>Entre Rios</v>
      </c>
      <c r="C61" s="306" t="b">
        <f t="shared" si="0"/>
        <v>1</v>
      </c>
      <c r="D61" s="300" t="b">
        <f>IF(LEN(B61)&gt;5,F$2,FALSE)</f>
        <v>1</v>
      </c>
      <c r="E61" s="300"/>
      <c r="F61" s="300" t="b">
        <f>AND(C61=F$2,D61=F$2)</f>
        <v>1</v>
      </c>
      <c r="G61" s="271" t="str">
        <f>IF(F61=F$2,A61,CONCATENATE("Digite ",A61))</f>
        <v>(*)Provincia:</v>
      </c>
    </row>
    <row r="62" spans="1:7" x14ac:dyDescent="0.2">
      <c r="A62" s="299" t="s">
        <v>913</v>
      </c>
      <c r="B62" s="307">
        <f>'12 - 1 - LISTADO DE ASEGURADOS'!J13</f>
        <v>99999999999</v>
      </c>
      <c r="C62" s="306" t="b">
        <f t="shared" si="0"/>
        <v>1</v>
      </c>
      <c r="D62" s="300" t="b">
        <f>IF(LEN(B62)=11,F$2,FALSE)</f>
        <v>1</v>
      </c>
      <c r="E62" s="300"/>
      <c r="F62" s="300" t="b">
        <f>AND(C62=F$2,D62=F$2)</f>
        <v>1</v>
      </c>
      <c r="G62" s="271" t="str">
        <f>IF(F62=F$2,A62,CONCATENATE("Digite ",A62))</f>
        <v>(*)CUIT:</v>
      </c>
    </row>
    <row r="63" spans="1:7" x14ac:dyDescent="0.2">
      <c r="A63" s="299" t="s">
        <v>912</v>
      </c>
      <c r="B63" s="305">
        <f ca="1">'12 - 1 - LISTADO DE ASEGURADOS'!C16</f>
        <v>44893.518795833334</v>
      </c>
      <c r="C63" s="305">
        <f ca="1">TODAY()-30</f>
        <v>44863</v>
      </c>
      <c r="D63" s="300"/>
      <c r="E63" s="300"/>
      <c r="F63" s="300" t="b">
        <f ca="1">IF(B63&gt;=C63,F2,FALSE)</f>
        <v>1</v>
      </c>
      <c r="G63" s="271" t="str">
        <f ca="1">IF(F63=F$2,A63,CONCATENATE("Error en ",A63))</f>
        <v>Vigencia Desde:</v>
      </c>
    </row>
    <row r="64" spans="1:7" x14ac:dyDescent="0.2">
      <c r="A64" s="299" t="s">
        <v>912</v>
      </c>
      <c r="B64" s="305">
        <f ca="1">B63</f>
        <v>44893.518795833334</v>
      </c>
      <c r="C64" s="301">
        <f>'12 - 1 - LISTADO DE ASEGURADOS'!H16</f>
        <v>45016</v>
      </c>
      <c r="D64" s="300"/>
      <c r="E64" s="300"/>
      <c r="F64" s="300" t="b">
        <f ca="1">IF(B64&lt;C64,F2,FALSE)</f>
        <v>1</v>
      </c>
      <c r="G64" s="271" t="s">
        <v>911</v>
      </c>
    </row>
    <row r="65" spans="1:6" x14ac:dyDescent="0.2">
      <c r="A65" s="299"/>
      <c r="B65" s="304"/>
      <c r="C65" s="301"/>
      <c r="D65" s="300"/>
      <c r="E65" s="300"/>
      <c r="F65" s="300"/>
    </row>
    <row r="66" spans="1:6" x14ac:dyDescent="0.2">
      <c r="A66" s="299"/>
      <c r="B66" s="304"/>
      <c r="C66" s="301"/>
      <c r="D66" s="300"/>
      <c r="E66" s="300"/>
      <c r="F66" s="300"/>
    </row>
    <row r="67" spans="1:6" x14ac:dyDescent="0.2">
      <c r="A67" s="299"/>
      <c r="B67" s="304"/>
      <c r="C67" s="301"/>
      <c r="D67" s="300"/>
      <c r="E67" s="300"/>
      <c r="F67" s="300"/>
    </row>
    <row r="68" spans="1:6" x14ac:dyDescent="0.2">
      <c r="A68" s="299"/>
      <c r="B68" s="304"/>
      <c r="C68" s="301"/>
      <c r="D68" s="300"/>
      <c r="E68" s="300"/>
      <c r="F68" s="300"/>
    </row>
    <row r="69" spans="1:6" ht="15.75" thickBot="1" x14ac:dyDescent="0.25">
      <c r="A69" s="299"/>
      <c r="B69" s="304"/>
      <c r="C69" s="301"/>
      <c r="D69" s="300"/>
      <c r="E69" s="300"/>
      <c r="F69" s="300"/>
    </row>
    <row r="70" spans="1:6" ht="24" thickBot="1" x14ac:dyDescent="0.25">
      <c r="A70" s="303" t="s">
        <v>910</v>
      </c>
      <c r="B70" s="302">
        <f ca="1">IF(F70=TRUE,1,0)</f>
        <v>1</v>
      </c>
      <c r="C70" s="301"/>
      <c r="D70" s="300"/>
      <c r="E70" s="300"/>
      <c r="F70" s="300" t="b">
        <f ca="1">AND(F49=F2, F53=F2,F54=F2,F59=F2,F60=F2,F61=F2,F62=F2,F63=F2,F6=F2, F64=F2,F81=F2,F136=F2)</f>
        <v>1</v>
      </c>
    </row>
    <row r="71" spans="1:6" x14ac:dyDescent="0.2">
      <c r="C71" s="300"/>
      <c r="D71" s="300"/>
      <c r="E71" s="300"/>
      <c r="F71" s="300"/>
    </row>
    <row r="72" spans="1:6" x14ac:dyDescent="0.2">
      <c r="A72" s="299"/>
      <c r="B72" s="298"/>
    </row>
    <row r="73" spans="1:6" ht="22.5" customHeight="1" x14ac:dyDescent="0.2">
      <c r="A73" s="697" t="s">
        <v>909</v>
      </c>
      <c r="B73" s="697"/>
      <c r="C73" s="697"/>
      <c r="D73" s="697"/>
      <c r="E73" s="296"/>
      <c r="F73" s="291"/>
    </row>
    <row r="74" spans="1:6" s="294" customFormat="1" ht="48.75" customHeight="1" x14ac:dyDescent="0.25">
      <c r="A74" s="289" t="str">
        <f>'12 - 1 - ALCANCES DE COBERTURA'!C9</f>
        <v>Niños, Jóvenes y Adultos de 3 a 60 años de edad cumplidos que concurren a Colonias de Vacaciones, Escuelas Deportivas y/o similares.</v>
      </c>
      <c r="B74" s="297" t="s">
        <v>1953</v>
      </c>
      <c r="C74" s="297" t="s">
        <v>908</v>
      </c>
      <c r="D74" s="297"/>
      <c r="E74" s="296"/>
      <c r="F74" s="295"/>
    </row>
    <row r="75" spans="1:6" s="294" customFormat="1" ht="49.5" customHeight="1" x14ac:dyDescent="0.25">
      <c r="A75" s="295" t="str">
        <f>'12 - 1 - ALCANCES DE COBERTURA'!A10:K10</f>
        <v>Edades comprendidas :  desde 3 años hasta  60 años cumplidos</v>
      </c>
      <c r="B75" s="290">
        <f ca="1">'12 - 1 - LISTADO DE ASEGURADOS'!H19</f>
        <v>3</v>
      </c>
      <c r="C75" s="698" t="str">
        <f ca="1">CONCATENATE(A74," ",IF(B75=0,"", A75),IF(AND(B75&lt;&gt;0,B77&lt;&gt;0)," y ",""),IF(B77=0,"",A77)," ",A79)</f>
        <v>Niños, Jóvenes y Adultos de 3 a 60 años de edad cumplidos que concurren a Colonias de Vacaciones, Escuelas Deportivas y/o similares. Edades comprendidas :  desde 3 años hasta  60 años cumplidos Vigencia: desde su contratación hasta el 31/03/2023</v>
      </c>
      <c r="D75" s="698"/>
      <c r="E75" s="698"/>
      <c r="F75" s="698"/>
    </row>
    <row r="76" spans="1:6" ht="22.5" customHeight="1" x14ac:dyDescent="0.2">
      <c r="A76" s="293"/>
      <c r="B76" s="292"/>
      <c r="C76" s="696"/>
      <c r="D76" s="696"/>
    </row>
    <row r="77" spans="1:6" x14ac:dyDescent="0.2">
      <c r="A77" s="307" t="str">
        <f>'12 - 1 - ALCANCES DE COBERTURA'!A11:K11</f>
        <v>Vigencia: desde su contratación hasta el 31/03/2023</v>
      </c>
      <c r="B77" s="290">
        <f>'12 - 1 - LISTADO DE ASEGURADOS'!H20</f>
        <v>0</v>
      </c>
      <c r="C77" s="289" t="s">
        <v>907</v>
      </c>
      <c r="D77" s="289"/>
      <c r="E77" s="289"/>
      <c r="F77" s="289"/>
    </row>
    <row r="78" spans="1:6" x14ac:dyDescent="0.2">
      <c r="B78" s="288"/>
    </row>
    <row r="79" spans="1:6" x14ac:dyDescent="0.2">
      <c r="A79" s="660" t="str">
        <f>'12 - 1 - ALCANCES DE COBERTURA'!A11:K11</f>
        <v>Vigencia: desde su contratación hasta el 31/03/2023</v>
      </c>
    </row>
    <row r="81" spans="1:13" x14ac:dyDescent="0.2">
      <c r="B81" s="272" t="s">
        <v>1939</v>
      </c>
      <c r="C81" s="272" t="str">
        <f>'12 - 1 - COTIZ - A TECNICA VIDA'!B3</f>
        <v>PLAN VERANO COOL</v>
      </c>
      <c r="F81" s="271" t="b">
        <f>AND(D81=0)</f>
        <v>1</v>
      </c>
    </row>
    <row r="82" spans="1:13" s="2" customFormat="1" ht="12.75" x14ac:dyDescent="0.2">
      <c r="A82" s="2" t="s">
        <v>906</v>
      </c>
    </row>
    <row r="83" spans="1:13" s="2" customFormat="1" ht="12.75" x14ac:dyDescent="0.2">
      <c r="A83" s="2" t="s">
        <v>905</v>
      </c>
      <c r="G83" s="2">
        <v>21</v>
      </c>
      <c r="H83" s="2">
        <f>IF(A84="Municipio",0,1)</f>
        <v>1</v>
      </c>
      <c r="I83" s="2">
        <v>0</v>
      </c>
      <c r="J83" s="2">
        <v>0.5</v>
      </c>
      <c r="K83" s="2">
        <v>0.6</v>
      </c>
    </row>
    <row r="84" spans="1:13" s="282" customFormat="1" ht="25.5" x14ac:dyDescent="0.25">
      <c r="A84" s="282" t="str">
        <f>IF('12 - 1 - LISTADO DE ASEGURADOS'!C21="Colonias Privadas","Privado","Municipio")</f>
        <v>Privado</v>
      </c>
      <c r="B84" s="282" t="s">
        <v>891</v>
      </c>
      <c r="D84" s="282" t="s">
        <v>904</v>
      </c>
      <c r="E84" s="282" t="s">
        <v>903</v>
      </c>
      <c r="F84" s="287" t="s">
        <v>902</v>
      </c>
      <c r="G84" s="286" t="s">
        <v>901</v>
      </c>
      <c r="H84" s="286" t="s">
        <v>900</v>
      </c>
      <c r="I84" s="286" t="s">
        <v>899</v>
      </c>
      <c r="J84" s="286" t="s">
        <v>898</v>
      </c>
      <c r="K84" s="286" t="s">
        <v>897</v>
      </c>
      <c r="L84" s="285" t="s">
        <v>1</v>
      </c>
    </row>
    <row r="85" spans="1:13" s="2" customFormat="1" ht="12.75" x14ac:dyDescent="0.2">
      <c r="A85" s="2">
        <v>1</v>
      </c>
      <c r="D85" s="2" t="s">
        <v>2004</v>
      </c>
      <c r="E85" s="2" t="str">
        <f>D85</f>
        <v>PLAN VERANO COOL</v>
      </c>
      <c r="F85" s="2">
        <f t="shared" ref="F85:F86" si="1">ROUND(+L85/(1+($G$83+$H$83+$I$83+$J$83+$K$83)/100), 2)</f>
        <v>406.17</v>
      </c>
      <c r="G85" s="2">
        <f t="shared" ref="G85:K86" si="2">ROUND($F85*G$83/100,2)</f>
        <v>85.3</v>
      </c>
      <c r="H85" s="2">
        <f t="shared" si="2"/>
        <v>4.0599999999999996</v>
      </c>
      <c r="I85" s="2">
        <f t="shared" si="2"/>
        <v>0</v>
      </c>
      <c r="J85" s="2">
        <f t="shared" si="2"/>
        <v>2.0299999999999998</v>
      </c>
      <c r="K85" s="2">
        <f t="shared" si="2"/>
        <v>2.44</v>
      </c>
      <c r="L85" s="284">
        <v>500</v>
      </c>
      <c r="M85" s="283">
        <f t="shared" ref="M85:M86" si="3">SUM(F85:K85)</f>
        <v>500</v>
      </c>
    </row>
    <row r="86" spans="1:13" s="2" customFormat="1" ht="12.75" x14ac:dyDescent="0.2">
      <c r="A86" s="2">
        <v>3</v>
      </c>
      <c r="E86" s="2">
        <f>D86</f>
        <v>0</v>
      </c>
      <c r="F86" s="2">
        <f t="shared" si="1"/>
        <v>203.09</v>
      </c>
      <c r="G86" s="2">
        <f t="shared" si="2"/>
        <v>42.65</v>
      </c>
      <c r="H86" s="2">
        <f t="shared" si="2"/>
        <v>2.0299999999999998</v>
      </c>
      <c r="I86" s="2">
        <f t="shared" si="2"/>
        <v>0</v>
      </c>
      <c r="J86" s="2">
        <f t="shared" si="2"/>
        <v>1.02</v>
      </c>
      <c r="K86" s="2">
        <f t="shared" si="2"/>
        <v>1.22</v>
      </c>
      <c r="L86" s="284">
        <v>250</v>
      </c>
      <c r="M86" s="283">
        <f t="shared" si="3"/>
        <v>250.01000000000002</v>
      </c>
    </row>
    <row r="87" spans="1:13" s="2" customFormat="1" ht="12.75" x14ac:dyDescent="0.2"/>
    <row r="88" spans="1:13" s="2" customFormat="1" ht="12.75" x14ac:dyDescent="0.2"/>
    <row r="89" spans="1:13" s="2" customFormat="1" ht="12.75" x14ac:dyDescent="0.2"/>
    <row r="90" spans="1:13" s="2" customFormat="1" ht="12.75" x14ac:dyDescent="0.2"/>
    <row r="91" spans="1:13" s="2" customFormat="1" ht="12.75" x14ac:dyDescent="0.2"/>
    <row r="92" spans="1:13" s="2" customFormat="1" ht="12.75" x14ac:dyDescent="0.2">
      <c r="A92" s="2" t="s">
        <v>896</v>
      </c>
    </row>
    <row r="93" spans="1:13" s="2" customFormat="1" ht="12.75" x14ac:dyDescent="0.2">
      <c r="A93" s="2" t="s">
        <v>895</v>
      </c>
    </row>
    <row r="94" spans="1:13" s="2" customFormat="1" ht="12.75" x14ac:dyDescent="0.2">
      <c r="A94" s="2" t="s">
        <v>894</v>
      </c>
    </row>
    <row r="95" spans="1:13" s="2" customFormat="1" ht="12.75" x14ac:dyDescent="0.2">
      <c r="B95" s="2" t="s">
        <v>893</v>
      </c>
    </row>
    <row r="96" spans="1:13" s="2" customFormat="1" ht="12.75" x14ac:dyDescent="0.2">
      <c r="A96" s="2" t="s">
        <v>892</v>
      </c>
      <c r="B96" s="2" t="s">
        <v>883</v>
      </c>
      <c r="D96" s="2">
        <f ca="1">'12 - 1 - LISTADO DE ASEGURADOS'!H19</f>
        <v>3</v>
      </c>
    </row>
    <row r="97" spans="1:12" s="2" customFormat="1" ht="12.75" x14ac:dyDescent="0.2">
      <c r="B97" s="2" t="s">
        <v>882</v>
      </c>
    </row>
    <row r="98" spans="1:12" s="2" customFormat="1" ht="12.75" x14ac:dyDescent="0.2">
      <c r="A98" s="2" t="s">
        <v>891</v>
      </c>
      <c r="B98" s="2" t="str">
        <f>'12 - 1 - COTIZ - A TECNICA VIDA'!C3</f>
        <v>ALTERNATIVA UNICA</v>
      </c>
    </row>
    <row r="99" spans="1:12" s="2" customFormat="1" ht="12.75" x14ac:dyDescent="0.2">
      <c r="A99" s="2" t="s">
        <v>890</v>
      </c>
      <c r="B99" s="2">
        <f>'12 - 1 - LISTADO DE ASEGURADOS'!C20</f>
        <v>0</v>
      </c>
      <c r="D99" s="2" t="str">
        <f>IF(B99="Competencias + Entrenamiento","Alternativa II","Alternativa I")</f>
        <v>Alternativa I</v>
      </c>
      <c r="F99" s="282" t="s">
        <v>889</v>
      </c>
      <c r="G99" s="282" t="s">
        <v>888</v>
      </c>
      <c r="H99" s="282" t="s">
        <v>887</v>
      </c>
      <c r="I99" s="282" t="s">
        <v>886</v>
      </c>
      <c r="J99" s="282" t="s">
        <v>1</v>
      </c>
      <c r="K99" s="282" t="s">
        <v>885</v>
      </c>
      <c r="L99" s="282" t="s">
        <v>884</v>
      </c>
    </row>
    <row r="100" spans="1:12" s="2" customFormat="1" ht="12.75" x14ac:dyDescent="0.2">
      <c r="D100" s="2" t="s">
        <v>1987</v>
      </c>
      <c r="E100" s="278" t="str">
        <f ca="1">IF(D96=0,"No Buscar",C81)</f>
        <v>PLAN VERANO COOL</v>
      </c>
      <c r="F100" s="2">
        <f ca="1">IF(D96=0,0,IFERROR(VLOOKUP(E100,E85:F86,2,FALSE),0))*D96</f>
        <v>1218.51</v>
      </c>
      <c r="G100" s="280">
        <f>VLOOKUP('12 - 1 - COTIZ - A TECNICA VIDA'!J20,'12 - 1 - COTIZ - A TECNICA VIDA'!N2:O5,2,FALSE)*G111</f>
        <v>280000</v>
      </c>
      <c r="H100" s="280">
        <f>VLOOKUP('12 - 1 - COTIZ - A TECNICA VIDA'!J20,'12 - 1 - COTIZ - A TECNICA VIDA'!N2:P22,3,FALSE)*G111</f>
        <v>190000</v>
      </c>
      <c r="I100" s="277">
        <f>VLOOKUP('12 - 1 - COTIZ - A TECNICA VIDA'!J20,'12 - 1 - COTIZ - A TECNICA VIDA'!N2:Q22,4,FALSE)*G112</f>
        <v>527000</v>
      </c>
      <c r="J100" s="2">
        <f ca="1">IFERROR(VLOOKUP(E100,E85:L86,8,FALSE),0)*D96*'12 - 1 - AUXILIAR-MANTENIMIENTO'!B70</f>
        <v>1500</v>
      </c>
      <c r="K100" s="2">
        <f ca="1">IFERROR(VLOOKUP(E100,E85:L86,8,FALSE),0)*'12 - 1 - AUXILIAR-MANTENIMIENTO'!B70</f>
        <v>500</v>
      </c>
      <c r="L100" s="2" t="str">
        <f ca="1">IF(D96=0,"No Cotiza",CONCATENATE(D100,": $ ",K100))</f>
        <v>Asegurados: $ 500</v>
      </c>
    </row>
    <row r="101" spans="1:12" s="2" customFormat="1" ht="12.75" x14ac:dyDescent="0.2">
      <c r="E101" s="281" t="str">
        <f>IF(D97=0,"No Buscar",CONCATENATE(B98," - ",B97," - ", D99))</f>
        <v>No Buscar</v>
      </c>
      <c r="G101" s="280"/>
      <c r="H101" s="280"/>
      <c r="I101" s="277"/>
    </row>
    <row r="102" spans="1:12" s="2" customFormat="1" ht="12.75" x14ac:dyDescent="0.2"/>
    <row r="103" spans="1:12" s="2" customFormat="1" ht="12.75" x14ac:dyDescent="0.2">
      <c r="D103" s="2" t="str">
        <f>D100</f>
        <v>Asegurados</v>
      </c>
      <c r="F103" s="280"/>
      <c r="G103" s="279">
        <f ca="1">ROUND(+$F$100*G100/($G$100+$H$100+$I$100),2)*'12 - 1 - AUXILIAR-MANTENIMIENTO'!B70</f>
        <v>342.21</v>
      </c>
      <c r="H103" s="279">
        <f ca="1">ROUND(+$F$100*H100/($G$100+$H$100+$I$100),2)*'12 - 1 - AUXILIAR-MANTENIMIENTO'!B70</f>
        <v>232.21</v>
      </c>
      <c r="I103" s="279">
        <f ca="1">ROUND(+$F$100*I100/($G$100+$H$100+$I$100),2)*'12 - 1 - AUXILIAR-MANTENIMIENTO'!B70</f>
        <v>644.09</v>
      </c>
    </row>
    <row r="104" spans="1:12" s="2" customFormat="1" ht="12.75" x14ac:dyDescent="0.2">
      <c r="D104" s="2">
        <f>D101</f>
        <v>0</v>
      </c>
      <c r="G104" s="279"/>
      <c r="H104" s="279"/>
      <c r="I104" s="279"/>
    </row>
    <row r="105" spans="1:12" s="2" customFormat="1" ht="12.75" x14ac:dyDescent="0.2"/>
    <row r="106" spans="1:12" s="2" customFormat="1" ht="12.75" x14ac:dyDescent="0.2"/>
    <row r="107" spans="1:12" s="2" customFormat="1" ht="12.75" x14ac:dyDescent="0.2"/>
    <row r="108" spans="1:12" s="2" customFormat="1" ht="12.75" x14ac:dyDescent="0.2"/>
    <row r="109" spans="1:12" s="2" customFormat="1" ht="12.75" x14ac:dyDescent="0.2">
      <c r="D109" s="2" t="s">
        <v>881</v>
      </c>
    </row>
    <row r="110" spans="1:12" s="2" customFormat="1" ht="12.75" x14ac:dyDescent="0.2">
      <c r="D110" s="2" t="str">
        <f>CONCATENATE(" ",B98)</f>
        <v xml:space="preserve"> ALTERNATIVA UNICA</v>
      </c>
    </row>
    <row r="111" spans="1:12" s="2" customFormat="1" ht="12.75" x14ac:dyDescent="0.2">
      <c r="D111" s="2" t="str">
        <f>D99</f>
        <v>Alternativa I</v>
      </c>
      <c r="F111" s="278" t="s">
        <v>880</v>
      </c>
      <c r="G111" s="277">
        <f>'12 - 1 - COTIZ - A TECNICA VIDA'!B8</f>
        <v>1000000</v>
      </c>
    </row>
    <row r="112" spans="1:12" s="2" customFormat="1" ht="12.75" x14ac:dyDescent="0.2">
      <c r="F112" s="278" t="s">
        <v>879</v>
      </c>
      <c r="G112" s="277">
        <f>'12 - 1 - COTIZ - A TECNICA VIDA'!B9</f>
        <v>100000</v>
      </c>
    </row>
    <row r="113" spans="1:4" x14ac:dyDescent="0.2">
      <c r="A113" s="276" t="s">
        <v>878</v>
      </c>
      <c r="B113" s="275"/>
      <c r="C113" s="275"/>
      <c r="D113" s="275"/>
    </row>
    <row r="115" spans="1:4" x14ac:dyDescent="0.2">
      <c r="B115" s="271"/>
      <c r="D115" s="272" t="s">
        <v>877</v>
      </c>
    </row>
    <row r="116" spans="1:4" x14ac:dyDescent="0.2">
      <c r="A116" s="271" t="str">
        <f>'12 - 1 - LISTADO DE ASEGURADOS'!C21</f>
        <v>COLONIAS PRIVADAS</v>
      </c>
      <c r="B116" s="271"/>
      <c r="C116" s="272" t="str">
        <f>'12 - 1 - LISTADO DE ASEGURADOS'!C13</f>
        <v>Sede Club: San Martín 222</v>
      </c>
      <c r="D116" s="272" t="str">
        <f>IF(A116="Deportistas Federados",CONCATENATE(B116," por la ",C116),B118)</f>
        <v>Firma y sello de Responsable/Tomador de Póliza</v>
      </c>
    </row>
    <row r="117" spans="1:4" x14ac:dyDescent="0.2">
      <c r="B117" s="271"/>
    </row>
    <row r="118" spans="1:4" x14ac:dyDescent="0.2">
      <c r="B118" s="271" t="s">
        <v>2001</v>
      </c>
    </row>
    <row r="119" spans="1:4" x14ac:dyDescent="0.2">
      <c r="B119" s="271"/>
    </row>
    <row r="125" spans="1:4" ht="23.25" x14ac:dyDescent="0.35">
      <c r="A125" s="274" t="s">
        <v>876</v>
      </c>
    </row>
    <row r="127" spans="1:4" x14ac:dyDescent="0.2">
      <c r="A127" s="271" t="s">
        <v>875</v>
      </c>
      <c r="B127" s="272" t="s">
        <v>874</v>
      </c>
    </row>
    <row r="129" spans="1:6" x14ac:dyDescent="0.2">
      <c r="A129" s="273" t="s">
        <v>873</v>
      </c>
      <c r="B129" s="272" t="s">
        <v>872</v>
      </c>
    </row>
    <row r="130" spans="1:6" x14ac:dyDescent="0.2">
      <c r="A130" s="273" t="s">
        <v>871</v>
      </c>
      <c r="B130" s="272" t="s">
        <v>870</v>
      </c>
    </row>
    <row r="131" spans="1:6" x14ac:dyDescent="0.2">
      <c r="A131" s="273" t="s">
        <v>869</v>
      </c>
      <c r="B131" s="272" t="s">
        <v>868</v>
      </c>
    </row>
    <row r="132" spans="1:6" x14ac:dyDescent="0.2">
      <c r="A132" s="273" t="s">
        <v>867</v>
      </c>
      <c r="B132" s="272" t="s">
        <v>866</v>
      </c>
    </row>
    <row r="133" spans="1:6" x14ac:dyDescent="0.2">
      <c r="A133" s="273" t="s">
        <v>865</v>
      </c>
      <c r="B133" s="272" t="s">
        <v>864</v>
      </c>
    </row>
    <row r="135" spans="1:6" x14ac:dyDescent="0.2">
      <c r="D135" s="272" t="s">
        <v>863</v>
      </c>
    </row>
    <row r="136" spans="1:6" x14ac:dyDescent="0.2">
      <c r="A136" s="271" t="s">
        <v>862</v>
      </c>
      <c r="D136" s="272">
        <f ca="1">'12 - 1 - LISTADO DE ASEGURADOS'!X35</f>
        <v>0</v>
      </c>
      <c r="F136" s="271" t="b">
        <f ca="1">IF(D136&gt;0,FALSE,F2)</f>
        <v>1</v>
      </c>
    </row>
  </sheetData>
  <sheetProtection algorithmName="SHA-512" hashValue="5a48Hf8KwNYmTwLrI0Ojz5gPjNNukRnlDkPQvr20m2VYPLJrjEgHgDZbuD9cTr0kOfcmaWLqmN0Yfa9FH0bSqA==" saltValue="4NI7mKCGfc7ZO/4rimQeuA==" spinCount="100000" sheet="1" objects="1" scenarios="1" selectLockedCells="1" selectUnlockedCells="1"/>
  <mergeCells count="4">
    <mergeCell ref="C7:D7"/>
    <mergeCell ref="C76:D76"/>
    <mergeCell ref="A73:D73"/>
    <mergeCell ref="C75:F75"/>
  </mergeCells>
  <conditionalFormatting sqref="B6">
    <cfRule type="cellIs" dxfId="31" priority="3" stopIfTrue="1" operator="equal">
      <formula>FALSE</formula>
    </cfRule>
  </conditionalFormatting>
  <conditionalFormatting sqref="E85:E86">
    <cfRule type="cellIs" dxfId="30" priority="24" operator="equal">
      <formula>$E$101</formula>
    </cfRule>
    <cfRule type="cellIs" dxfId="29" priority="25" operator="equal">
      <formula>$E$100</formula>
    </cfRule>
  </conditionalFormatting>
  <dataValidations count="2">
    <dataValidation type="date" allowBlank="1" showInputMessage="1" showErrorMessage="1" errorTitle="Fecha no ajustada" error="reingresar la fecha que introdujo _x000a_raB" sqref="B4" xr:uid="{00000000-0002-0000-0C00-000000000000}">
      <formula1>TODAY()-30</formula1>
      <formula2>TODAY()+500</formula2>
    </dataValidation>
    <dataValidation type="date" allowBlank="1" showInputMessage="1" showErrorMessage="1" errorTitle="Fecha no ajustada" error="reingresar la fecha que introdujo _x000a_raB" sqref="B5" xr:uid="{00000000-0002-0000-0C00-000001000000}">
      <formula1>TODAY()-30</formula1>
      <formula2>TODAY()+250</formula2>
    </dataValidation>
  </dataValidations>
  <printOptions horizontalCentered="1" headings="1"/>
  <pageMargins left="0.11811023622047245" right="0.11811023622047245" top="0.9055118110236221" bottom="0.55118110236220474" header="0.27559055118110237" footer="0"/>
  <pageSetup paperSize="9" orientation="landscape" horizontalDpi="300" verticalDpi="300" r:id="rId1"/>
  <headerFooter alignWithMargins="0">
    <oddHeader xml:space="preserve">&amp;LAuxiliar del COTIZADOREl corazón es el "AUXILIAR"&amp;RInstituto del Seguro (UniCo Versión-xx) </oddHeader>
    <oddFooter>&amp;L&amp;8&amp;F - &amp;A&amp;C&amp;10Página: &amp;P de &amp;N&amp;R&amp;8&amp;D - &amp;T</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K21"/>
  <sheetViews>
    <sheetView showGridLines="0" showRowColHeaders="0" tabSelected="1" zoomScale="110" zoomScaleNormal="110" workbookViewId="0">
      <selection activeCell="B2" sqref="B2:K3"/>
    </sheetView>
  </sheetViews>
  <sheetFormatPr baseColWidth="10" defaultRowHeight="12.75" x14ac:dyDescent="0.25"/>
  <cols>
    <col min="1" max="1" width="6" style="517" customWidth="1"/>
    <col min="2" max="16384" width="11.42578125" style="517"/>
  </cols>
  <sheetData>
    <row r="1" spans="2:11" ht="13.5" thickBot="1" x14ac:dyDescent="0.3"/>
    <row r="2" spans="2:11" ht="34.5" customHeight="1" x14ac:dyDescent="0.25">
      <c r="B2" s="699"/>
      <c r="C2" s="700"/>
      <c r="D2" s="700"/>
      <c r="E2" s="700"/>
      <c r="F2" s="700"/>
      <c r="G2" s="700"/>
      <c r="H2" s="700"/>
      <c r="I2" s="700"/>
      <c r="J2" s="700"/>
      <c r="K2" s="701"/>
    </row>
    <row r="3" spans="2:11" ht="33.75" customHeight="1" x14ac:dyDescent="0.25">
      <c r="B3" s="702"/>
      <c r="C3" s="703"/>
      <c r="D3" s="703"/>
      <c r="E3" s="703"/>
      <c r="F3" s="703"/>
      <c r="G3" s="703"/>
      <c r="H3" s="703"/>
      <c r="I3" s="703"/>
      <c r="J3" s="703"/>
      <c r="K3" s="704"/>
    </row>
    <row r="4" spans="2:11" ht="21" customHeight="1" thickBot="1" x14ac:dyDescent="0.3">
      <c r="B4" s="707" t="str">
        <f ca="1">'12 - 1 - AUXILIAR-MANTENIMIENTO'!B31</f>
        <v>Cotizador HABILITADO</v>
      </c>
      <c r="C4" s="708"/>
      <c r="D4" s="708"/>
      <c r="E4" s="708"/>
      <c r="F4" s="708"/>
      <c r="G4" s="708"/>
      <c r="H4" s="708"/>
      <c r="I4" s="708"/>
      <c r="J4" s="708"/>
      <c r="K4" s="709"/>
    </row>
    <row r="5" spans="2:11" ht="12" customHeight="1" x14ac:dyDescent="0.25">
      <c r="B5" s="518"/>
      <c r="C5" s="518"/>
      <c r="D5" s="518"/>
      <c r="E5" s="518"/>
      <c r="F5" s="518"/>
      <c r="G5" s="518"/>
    </row>
    <row r="6" spans="2:11" ht="30" customHeight="1" x14ac:dyDescent="0.25">
      <c r="B6" s="705"/>
      <c r="C6" s="705"/>
      <c r="D6" s="705"/>
      <c r="E6" s="705"/>
      <c r="F6" s="705"/>
      <c r="G6" s="705"/>
      <c r="H6" s="705"/>
      <c r="I6" s="705"/>
      <c r="J6" s="705"/>
      <c r="K6" s="705"/>
    </row>
    <row r="7" spans="2:11" ht="6" customHeight="1" x14ac:dyDescent="0.25"/>
    <row r="8" spans="2:11" ht="30" customHeight="1" x14ac:dyDescent="0.25">
      <c r="B8" s="710"/>
      <c r="C8" s="710"/>
      <c r="D8" s="710"/>
      <c r="E8" s="710"/>
      <c r="F8" s="710"/>
      <c r="G8" s="710"/>
      <c r="H8" s="710"/>
      <c r="I8" s="710"/>
      <c r="J8" s="710"/>
      <c r="K8" s="710"/>
    </row>
    <row r="9" spans="2:11" ht="8.25" customHeight="1" x14ac:dyDescent="0.25">
      <c r="B9" s="518"/>
      <c r="C9" s="518"/>
      <c r="D9" s="518"/>
      <c r="E9" s="518"/>
      <c r="F9" s="518"/>
      <c r="G9" s="518"/>
    </row>
    <row r="10" spans="2:11" ht="32.25" customHeight="1" x14ac:dyDescent="0.25">
      <c r="B10" s="705"/>
      <c r="C10" s="705"/>
      <c r="D10" s="705"/>
      <c r="E10" s="705"/>
      <c r="F10" s="705"/>
      <c r="G10" s="705"/>
      <c r="H10" s="705"/>
      <c r="I10" s="705"/>
      <c r="J10" s="705"/>
      <c r="K10" s="705"/>
    </row>
    <row r="11" spans="2:11" ht="7.5" customHeight="1" x14ac:dyDescent="0.25">
      <c r="B11" s="518"/>
      <c r="C11" s="518"/>
      <c r="D11" s="518"/>
      <c r="E11" s="518"/>
      <c r="F11" s="518"/>
      <c r="G11" s="518"/>
    </row>
    <row r="12" spans="2:11" ht="30" customHeight="1" x14ac:dyDescent="0.25">
      <c r="B12" s="705"/>
      <c r="C12" s="705"/>
      <c r="D12" s="705"/>
      <c r="E12" s="705"/>
      <c r="F12" s="705"/>
      <c r="G12" s="705"/>
      <c r="H12" s="705"/>
      <c r="I12" s="705"/>
      <c r="J12" s="705"/>
      <c r="K12" s="705"/>
    </row>
    <row r="13" spans="2:11" ht="7.5" customHeight="1" x14ac:dyDescent="0.25">
      <c r="B13" s="518"/>
      <c r="C13" s="518"/>
      <c r="D13" s="518"/>
      <c r="E13" s="518"/>
      <c r="F13" s="518"/>
      <c r="G13" s="518"/>
    </row>
    <row r="14" spans="2:11" ht="2.25" customHeight="1" x14ac:dyDescent="0.25">
      <c r="B14" s="519"/>
      <c r="C14" s="519"/>
      <c r="D14" s="519"/>
      <c r="E14" s="519"/>
      <c r="F14" s="519"/>
      <c r="G14" s="519"/>
      <c r="H14" s="519"/>
      <c r="I14" s="519"/>
      <c r="J14" s="519"/>
      <c r="K14" s="519"/>
    </row>
    <row r="15" spans="2:11" ht="15.75" customHeight="1" x14ac:dyDescent="0.25">
      <c r="B15" s="519"/>
      <c r="C15" s="519"/>
      <c r="D15" s="519"/>
      <c r="E15" s="519"/>
      <c r="F15" s="519"/>
      <c r="G15" s="519"/>
      <c r="H15" s="519"/>
      <c r="I15" s="519"/>
      <c r="J15" s="519"/>
      <c r="K15" s="519"/>
    </row>
    <row r="16" spans="2:11" x14ac:dyDescent="0.25">
      <c r="B16" s="519"/>
      <c r="C16" s="519"/>
      <c r="D16" s="519"/>
      <c r="E16" s="519"/>
      <c r="F16" s="519"/>
      <c r="G16" s="519"/>
      <c r="H16" s="519"/>
      <c r="I16" s="519"/>
      <c r="J16" s="519"/>
      <c r="K16" s="519"/>
    </row>
    <row r="17" spans="2:11" x14ac:dyDescent="0.25">
      <c r="B17" s="519"/>
      <c r="C17" s="519"/>
      <c r="D17" s="519"/>
      <c r="E17" s="519"/>
      <c r="F17" s="519"/>
      <c r="G17" s="519"/>
      <c r="H17" s="519"/>
      <c r="I17" s="519"/>
      <c r="J17" s="519"/>
      <c r="K17" s="519"/>
    </row>
    <row r="18" spans="2:11" x14ac:dyDescent="0.25">
      <c r="B18" s="519"/>
      <c r="C18" s="519"/>
      <c r="D18" s="519"/>
      <c r="E18" s="519"/>
      <c r="F18" s="519"/>
      <c r="G18" s="519"/>
      <c r="H18" s="519"/>
      <c r="I18" s="519"/>
      <c r="J18" s="519"/>
      <c r="K18" s="519"/>
    </row>
    <row r="19" spans="2:11" ht="27" customHeight="1" x14ac:dyDescent="0.25">
      <c r="B19" s="519"/>
      <c r="C19" s="519"/>
      <c r="D19" s="519"/>
      <c r="E19" s="519"/>
      <c r="F19" s="519"/>
      <c r="G19" s="519"/>
      <c r="H19" s="519"/>
      <c r="I19" s="519"/>
      <c r="J19" s="519"/>
      <c r="K19" s="519"/>
    </row>
    <row r="20" spans="2:11" ht="0.75" customHeight="1" x14ac:dyDescent="0.25">
      <c r="B20" s="519"/>
      <c r="C20" s="519"/>
      <c r="D20" s="519"/>
      <c r="E20" s="519"/>
      <c r="F20" s="519"/>
      <c r="G20" s="519"/>
      <c r="H20" s="519"/>
      <c r="I20" s="519"/>
      <c r="J20" s="519"/>
      <c r="K20" s="519"/>
    </row>
    <row r="21" spans="2:11" ht="16.5" customHeight="1" x14ac:dyDescent="0.25">
      <c r="B21" s="706" t="s">
        <v>952</v>
      </c>
      <c r="C21" s="706"/>
      <c r="D21" s="706"/>
      <c r="E21" s="706"/>
      <c r="F21" s="706"/>
      <c r="G21" s="706"/>
      <c r="H21" s="706"/>
      <c r="I21" s="706"/>
      <c r="J21" s="706"/>
      <c r="K21" s="706"/>
    </row>
  </sheetData>
  <sheetProtection algorithmName="SHA-512" hashValue="IAjAQslh7rTcnj6+y1WQBdwBYB9J8t8Q8FATTg18hbGaj74WsAb4KZ9IRCP8F3liOtl0hSU3Gj7bpwJZLuHFYQ==" saltValue="ocaho1VTA0UTKnimC+oKgw==" spinCount="100000" sheet="1" objects="1" scenarios="1"/>
  <mergeCells count="7">
    <mergeCell ref="B2:K3"/>
    <mergeCell ref="B12:K12"/>
    <mergeCell ref="B21:K21"/>
    <mergeCell ref="B10:K10"/>
    <mergeCell ref="B6:K6"/>
    <mergeCell ref="B4:K4"/>
    <mergeCell ref="B8:K8"/>
  </mergeCells>
  <conditionalFormatting sqref="B4:K4">
    <cfRule type="containsText" dxfId="28" priority="1" operator="containsText" text="NO HABILITADO">
      <formula>NOT(ISERROR(SEARCH("NO HABILITADO",B4)))</formula>
    </cfRule>
  </conditionalFormatting>
  <hyperlinks>
    <hyperlink ref="B21" r:id="rId1" xr:uid="{00000000-0004-0000-0D00-000000000000}"/>
  </hyperlinks>
  <pageMargins left="0.70866141732283472" right="0.70866141732283472" top="0.74803149606299213" bottom="0.74803149606299213" header="0.31496062992125984" footer="0.31496062992125984"/>
  <pageSetup paperSize="9" orientation="landscape" r:id="rId2"/>
  <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U46"/>
  <sheetViews>
    <sheetView zoomScaleNormal="100" workbookViewId="0">
      <pane ySplit="1" topLeftCell="A19" activePane="bottomLeft" state="frozen"/>
      <selection activeCell="A2" sqref="A2"/>
      <selection pane="bottomLeft" activeCell="A24" sqref="A24"/>
    </sheetView>
  </sheetViews>
  <sheetFormatPr baseColWidth="10" defaultRowHeight="12.75" x14ac:dyDescent="0.2"/>
  <cols>
    <col min="1" max="1" width="11.42578125" style="133" customWidth="1"/>
    <col min="2" max="5" width="11.42578125" style="133"/>
    <col min="6" max="6" width="14.5703125" style="133" customWidth="1"/>
    <col min="7" max="7" width="10.85546875" style="133" customWidth="1"/>
    <col min="8" max="8" width="11.42578125" style="133"/>
    <col min="9" max="9" width="19.42578125" style="133" customWidth="1"/>
    <col min="10" max="10" width="14" style="133" customWidth="1"/>
    <col min="11" max="11" width="12.140625" style="133" customWidth="1"/>
    <col min="12" max="16384" width="11.42578125" style="133"/>
  </cols>
  <sheetData>
    <row r="1" spans="1:11" ht="47.25" customHeight="1" x14ac:dyDescent="0.2"/>
    <row r="7" spans="1:11" ht="13.5" customHeight="1" x14ac:dyDescent="0.2"/>
    <row r="8" spans="1:11" ht="27" customHeight="1" x14ac:dyDescent="0.2">
      <c r="A8" s="711" t="s">
        <v>1942</v>
      </c>
      <c r="B8" s="711"/>
      <c r="C8" s="711"/>
      <c r="D8" s="711"/>
      <c r="E8" s="711"/>
      <c r="F8" s="711"/>
      <c r="G8" s="711"/>
      <c r="H8" s="711"/>
      <c r="I8" s="711"/>
      <c r="J8" s="711"/>
      <c r="K8" s="711"/>
    </row>
    <row r="9" spans="1:11" s="143" customFormat="1" ht="15" customHeight="1" x14ac:dyDescent="0.2">
      <c r="A9" s="712" t="s">
        <v>382</v>
      </c>
      <c r="B9" s="712"/>
      <c r="C9" s="133" t="s">
        <v>1943</v>
      </c>
      <c r="D9" s="146"/>
      <c r="E9" s="146"/>
      <c r="F9" s="146"/>
      <c r="G9" s="146"/>
      <c r="H9" s="146"/>
      <c r="I9" s="146"/>
      <c r="J9" s="146"/>
      <c r="K9" s="146"/>
    </row>
    <row r="10" spans="1:11" s="143" customFormat="1" ht="18.75" customHeight="1" x14ac:dyDescent="0.2">
      <c r="A10" s="713" t="s">
        <v>1944</v>
      </c>
      <c r="B10" s="713"/>
      <c r="C10" s="713"/>
      <c r="D10" s="713"/>
      <c r="E10" s="713"/>
      <c r="F10" s="713"/>
      <c r="G10" s="713"/>
      <c r="H10" s="713"/>
      <c r="I10" s="713"/>
      <c r="J10" s="713"/>
      <c r="K10" s="713"/>
    </row>
    <row r="11" spans="1:11" s="143" customFormat="1" ht="30.75" customHeight="1" x14ac:dyDescent="0.2">
      <c r="A11" s="715" t="s">
        <v>2002</v>
      </c>
      <c r="B11" s="716"/>
      <c r="C11" s="716"/>
      <c r="D11" s="716"/>
      <c r="E11" s="716"/>
      <c r="F11" s="716"/>
      <c r="G11" s="716"/>
      <c r="H11" s="716"/>
      <c r="I11" s="716"/>
      <c r="J11" s="716"/>
      <c r="K11" s="716"/>
    </row>
    <row r="12" spans="1:11" s="143" customFormat="1" ht="30.75" customHeight="1" x14ac:dyDescent="0.2">
      <c r="A12" s="724" t="s">
        <v>1947</v>
      </c>
      <c r="B12" s="725"/>
      <c r="C12" s="725"/>
      <c r="D12" s="725"/>
      <c r="E12" s="725"/>
      <c r="F12" s="725"/>
      <c r="G12" s="725"/>
      <c r="H12" s="725"/>
      <c r="I12" s="725"/>
      <c r="J12" s="725"/>
      <c r="K12" s="726"/>
    </row>
    <row r="13" spans="1:11" s="143" customFormat="1" ht="9.75" customHeight="1" x14ac:dyDescent="0.2">
      <c r="A13" s="133"/>
      <c r="B13" s="133"/>
      <c r="C13" s="145"/>
      <c r="D13" s="145"/>
      <c r="E13" s="145"/>
      <c r="F13" s="145"/>
      <c r="G13" s="145"/>
      <c r="H13" s="145"/>
      <c r="I13" s="145"/>
      <c r="J13" s="145"/>
      <c r="K13" s="145"/>
    </row>
    <row r="14" spans="1:11" s="143" customFormat="1" ht="14.25" customHeight="1" x14ac:dyDescent="0.25">
      <c r="A14" s="722" t="s">
        <v>1945</v>
      </c>
      <c r="B14" s="722"/>
      <c r="C14" s="722"/>
      <c r="D14" s="722"/>
      <c r="E14" s="722"/>
      <c r="F14" s="722"/>
      <c r="G14" s="722"/>
      <c r="H14" s="722"/>
      <c r="I14" s="722"/>
      <c r="J14" s="722"/>
      <c r="K14" s="722"/>
    </row>
    <row r="15" spans="1:11" s="143" customFormat="1" ht="7.5" customHeight="1" x14ac:dyDescent="0.2">
      <c r="A15" s="144"/>
      <c r="B15" s="144"/>
      <c r="C15" s="144"/>
      <c r="D15" s="144"/>
      <c r="E15" s="144"/>
      <c r="F15" s="144"/>
      <c r="G15" s="144"/>
      <c r="H15" s="144"/>
      <c r="I15" s="144"/>
      <c r="J15" s="144"/>
      <c r="K15" s="144"/>
    </row>
    <row r="16" spans="1:11" ht="26.25" customHeight="1" x14ac:dyDescent="0.25">
      <c r="A16" s="717" t="s">
        <v>375</v>
      </c>
      <c r="B16" s="717"/>
      <c r="C16" s="717"/>
      <c r="D16" s="717"/>
      <c r="E16" s="717"/>
      <c r="F16" s="717"/>
      <c r="G16" s="717"/>
      <c r="H16" s="717"/>
      <c r="I16" s="717"/>
      <c r="J16" s="717"/>
      <c r="K16" s="717"/>
    </row>
    <row r="17" spans="1:21" ht="7.5" customHeight="1" x14ac:dyDescent="0.2"/>
    <row r="18" spans="1:21" ht="68.25" hidden="1" customHeight="1" x14ac:dyDescent="0.2">
      <c r="A18" s="723" t="s">
        <v>381</v>
      </c>
      <c r="B18" s="723"/>
      <c r="C18" s="723"/>
      <c r="D18" s="723"/>
      <c r="E18" s="723"/>
      <c r="F18" s="723"/>
      <c r="G18" s="723"/>
      <c r="H18" s="723"/>
      <c r="I18" s="723"/>
      <c r="J18" s="723"/>
      <c r="K18" s="723"/>
    </row>
    <row r="19" spans="1:21" ht="67.349999999999994" customHeight="1" x14ac:dyDescent="0.2">
      <c r="A19" s="718" t="s">
        <v>1946</v>
      </c>
      <c r="B19" s="718"/>
      <c r="C19" s="718"/>
      <c r="D19" s="718"/>
      <c r="E19" s="718"/>
      <c r="F19" s="718"/>
      <c r="G19" s="718"/>
      <c r="H19" s="718"/>
      <c r="I19" s="718"/>
      <c r="J19" s="718"/>
      <c r="K19" s="718"/>
    </row>
    <row r="22" spans="1:21" ht="22.5" customHeight="1" x14ac:dyDescent="0.2"/>
    <row r="23" spans="1:21" ht="23.25" customHeight="1" x14ac:dyDescent="0.25">
      <c r="A23" s="719" t="s">
        <v>2007</v>
      </c>
      <c r="B23" s="719"/>
      <c r="C23" s="719"/>
      <c r="D23" s="719"/>
      <c r="E23" s="719"/>
      <c r="F23" s="719"/>
      <c r="G23" s="719"/>
      <c r="H23" s="719"/>
      <c r="I23" s="719"/>
      <c r="J23" s="720" t="s">
        <v>1948</v>
      </c>
      <c r="K23" s="721"/>
    </row>
    <row r="24" spans="1:21" ht="14.25" customHeight="1" x14ac:dyDescent="0.2">
      <c r="A24" s="140"/>
      <c r="B24" s="140"/>
      <c r="C24" s="140"/>
      <c r="D24" s="140"/>
      <c r="E24" s="140"/>
      <c r="F24" s="140"/>
      <c r="G24" s="140"/>
      <c r="H24" s="140"/>
      <c r="I24" s="140"/>
      <c r="J24" s="641"/>
      <c r="K24" s="640"/>
      <c r="U24" s="136"/>
    </row>
    <row r="25" spans="1:21" s="135" customFormat="1" ht="12.75" customHeight="1" x14ac:dyDescent="0.2">
      <c r="A25" s="142" t="s">
        <v>377</v>
      </c>
      <c r="B25" s="138" t="s">
        <v>380</v>
      </c>
      <c r="C25" s="137"/>
      <c r="D25" s="137"/>
      <c r="E25" s="137"/>
      <c r="F25" s="137"/>
      <c r="G25" s="139">
        <v>1000000</v>
      </c>
      <c r="H25" s="137"/>
      <c r="I25" s="137"/>
      <c r="J25" s="727" t="s">
        <v>2003</v>
      </c>
      <c r="K25" s="728"/>
      <c r="N25" s="133"/>
      <c r="O25" s="133"/>
      <c r="P25" s="133"/>
      <c r="Q25" s="133"/>
      <c r="U25" s="136"/>
    </row>
    <row r="26" spans="1:21" s="135" customFormat="1" ht="7.5" customHeight="1" x14ac:dyDescent="0.2">
      <c r="A26" s="138"/>
      <c r="B26" s="137"/>
      <c r="C26" s="137"/>
      <c r="D26" s="137"/>
      <c r="E26" s="137"/>
      <c r="F26" s="137"/>
      <c r="G26" s="137"/>
      <c r="H26" s="137"/>
      <c r="I26" s="137"/>
      <c r="J26" s="728"/>
      <c r="K26" s="728"/>
      <c r="N26" s="133"/>
      <c r="O26" s="133"/>
      <c r="P26" s="133"/>
      <c r="Q26" s="133"/>
      <c r="U26" s="136"/>
    </row>
    <row r="27" spans="1:21" s="135" customFormat="1" ht="12.75" customHeight="1" x14ac:dyDescent="0.2">
      <c r="A27" s="138" t="s">
        <v>379</v>
      </c>
      <c r="B27" s="141" t="s">
        <v>378</v>
      </c>
      <c r="C27" s="137"/>
      <c r="D27" s="137"/>
      <c r="E27" s="137"/>
      <c r="F27" s="137"/>
      <c r="G27" s="139">
        <f>G25</f>
        <v>1000000</v>
      </c>
      <c r="H27" s="137"/>
      <c r="I27" s="137"/>
      <c r="J27" s="728"/>
      <c r="K27" s="728"/>
      <c r="N27" s="133"/>
      <c r="O27" s="133"/>
      <c r="P27" s="133"/>
      <c r="Q27" s="133"/>
      <c r="U27" s="136"/>
    </row>
    <row r="28" spans="1:21" s="135" customFormat="1" ht="12.75" customHeight="1" x14ac:dyDescent="0.2">
      <c r="A28" s="137" t="s">
        <v>375</v>
      </c>
      <c r="B28" s="137"/>
      <c r="C28" s="137"/>
      <c r="D28" s="137"/>
      <c r="E28" s="137"/>
      <c r="F28" s="137"/>
      <c r="G28" s="137"/>
      <c r="H28" s="137"/>
      <c r="I28" s="137"/>
      <c r="J28" s="728"/>
      <c r="K28" s="728"/>
      <c r="N28" s="133"/>
      <c r="O28" s="133"/>
      <c r="P28" s="133"/>
      <c r="Q28" s="133"/>
      <c r="U28" s="136"/>
    </row>
    <row r="29" spans="1:21" s="135" customFormat="1" ht="12.75" customHeight="1" x14ac:dyDescent="0.2">
      <c r="A29" s="138" t="s">
        <v>377</v>
      </c>
      <c r="B29" s="138" t="s">
        <v>376</v>
      </c>
      <c r="C29" s="137"/>
      <c r="D29" s="137"/>
      <c r="E29" s="137"/>
      <c r="F29" s="137"/>
      <c r="G29" s="139">
        <v>100000</v>
      </c>
      <c r="H29" s="138"/>
      <c r="I29" s="137"/>
      <c r="J29" s="728"/>
      <c r="K29" s="728"/>
      <c r="N29" s="133"/>
      <c r="O29" s="133"/>
      <c r="P29" s="133"/>
      <c r="Q29" s="133"/>
      <c r="U29" s="136"/>
    </row>
    <row r="30" spans="1:21" s="135" customFormat="1" ht="12" customHeight="1" x14ac:dyDescent="0.2">
      <c r="A30" s="137"/>
      <c r="B30" s="137"/>
      <c r="C30" s="137"/>
      <c r="D30" s="137"/>
      <c r="E30" s="137"/>
      <c r="F30" s="137"/>
      <c r="G30" s="137"/>
      <c r="H30" s="137"/>
      <c r="I30" s="137"/>
      <c r="J30" s="728"/>
      <c r="K30" s="728"/>
      <c r="N30" s="133"/>
      <c r="O30" s="133"/>
      <c r="P30" s="133"/>
      <c r="Q30" s="133"/>
      <c r="U30" s="136"/>
    </row>
    <row r="31" spans="1:21" s="135" customFormat="1" x14ac:dyDescent="0.2">
      <c r="A31" s="138" t="s">
        <v>374</v>
      </c>
      <c r="B31" s="137"/>
      <c r="C31" s="137"/>
      <c r="D31" s="137"/>
      <c r="E31" s="137"/>
      <c r="F31" s="137"/>
      <c r="G31" s="137"/>
      <c r="H31" s="137"/>
      <c r="I31" s="137"/>
      <c r="J31" s="137"/>
      <c r="K31" s="137"/>
      <c r="N31" s="133"/>
      <c r="O31" s="133"/>
      <c r="P31" s="133"/>
      <c r="Q31" s="133"/>
      <c r="U31" s="136"/>
    </row>
    <row r="32" spans="1:21" s="135" customFormat="1" ht="12" customHeight="1" x14ac:dyDescent="0.2">
      <c r="A32" s="137"/>
      <c r="B32" s="137"/>
      <c r="C32" s="137"/>
      <c r="D32" s="137"/>
      <c r="E32" s="137"/>
      <c r="F32" s="137"/>
      <c r="G32" s="137"/>
      <c r="H32" s="137"/>
      <c r="I32" s="137"/>
      <c r="J32" s="137"/>
      <c r="K32" s="137"/>
      <c r="N32" s="133"/>
      <c r="O32" s="133"/>
      <c r="P32" s="133"/>
      <c r="Q32" s="133"/>
      <c r="U32" s="136"/>
    </row>
    <row r="33" spans="1:11" ht="12" customHeight="1" x14ac:dyDescent="0.2"/>
    <row r="34" spans="1:11" ht="12" customHeight="1" x14ac:dyDescent="0.2"/>
    <row r="37" spans="1:11" ht="9" customHeight="1" x14ac:dyDescent="0.2"/>
    <row r="39" spans="1:11" ht="12" customHeight="1" x14ac:dyDescent="0.2"/>
    <row r="40" spans="1:11" ht="12" customHeight="1" x14ac:dyDescent="0.2"/>
    <row r="41" spans="1:11" ht="13.5" customHeight="1" x14ac:dyDescent="0.2"/>
    <row r="43" spans="1:11" ht="6" customHeight="1" x14ac:dyDescent="0.2"/>
    <row r="44" spans="1:11" x14ac:dyDescent="0.2">
      <c r="A44" s="714"/>
      <c r="B44" s="714"/>
      <c r="C44" s="714"/>
      <c r="D44" s="714"/>
      <c r="E44" s="714"/>
      <c r="F44" s="714"/>
      <c r="G44" s="714"/>
      <c r="H44" s="714"/>
      <c r="I44" s="714"/>
      <c r="J44" s="714"/>
      <c r="K44" s="714"/>
    </row>
    <row r="45" spans="1:11" ht="4.5" customHeight="1" x14ac:dyDescent="0.2">
      <c r="A45" s="134"/>
      <c r="B45" s="134"/>
      <c r="C45" s="134"/>
      <c r="D45" s="134"/>
      <c r="E45" s="134"/>
      <c r="F45" s="134"/>
      <c r="G45" s="134"/>
      <c r="H45" s="134"/>
      <c r="I45" s="134"/>
      <c r="J45" s="134"/>
      <c r="K45" s="134"/>
    </row>
    <row r="46" spans="1:11" x14ac:dyDescent="0.2">
      <c r="A46" s="714"/>
      <c r="B46" s="714"/>
      <c r="C46" s="714"/>
      <c r="D46" s="714"/>
      <c r="E46" s="714"/>
      <c r="F46" s="714"/>
      <c r="G46" s="714"/>
      <c r="H46" s="714"/>
      <c r="I46" s="714"/>
      <c r="J46" s="714"/>
      <c r="K46" s="714"/>
    </row>
  </sheetData>
  <sheetProtection algorithmName="SHA-512" hashValue="iaio5CoaNx4mEeR+fLx+ErVDcIRBzylQzRmkWgasTl1d9cPb/l9Egk6qdcLeNdXIHCz4ZZK+7mVLRV0Jpnk4zQ==" saltValue="VijUnL0Wcz/hMszwMmL1pA==" spinCount="100000" sheet="1" objects="1" scenarios="1" selectLockedCells="1" selectUnlockedCells="1"/>
  <mergeCells count="14">
    <mergeCell ref="A8:K8"/>
    <mergeCell ref="A9:B9"/>
    <mergeCell ref="A10:K10"/>
    <mergeCell ref="A46:K46"/>
    <mergeCell ref="A44:K44"/>
    <mergeCell ref="A11:K11"/>
    <mergeCell ref="A16:K16"/>
    <mergeCell ref="A19:K19"/>
    <mergeCell ref="A23:I23"/>
    <mergeCell ref="J23:K23"/>
    <mergeCell ref="A14:K14"/>
    <mergeCell ref="A18:K18"/>
    <mergeCell ref="A12:K12"/>
    <mergeCell ref="J25:K30"/>
  </mergeCells>
  <printOptions horizontalCentered="1"/>
  <pageMargins left="0.23622047244094491" right="0.23622047244094491" top="0.78740157480314965" bottom="0.59055118110236227" header="0.31496062992125984" footer="0.31496062992125984"/>
  <pageSetup paperSize="9" scale="71" orientation="portrait" r:id="rId1"/>
  <rowBreaks count="1" manualBreakCount="1">
    <brk id="32" max="16383" man="1"/>
  </rowBreaks>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N34"/>
  <sheetViews>
    <sheetView showGridLines="0" showRowColHeaders="0" zoomScaleNormal="100" workbookViewId="0">
      <pane ySplit="1" topLeftCell="A12" activePane="bottomLeft" state="frozen"/>
      <selection activeCell="A2" sqref="A2"/>
      <selection pane="bottomLeft" activeCell="G30" sqref="G30:J30"/>
    </sheetView>
  </sheetViews>
  <sheetFormatPr baseColWidth="10" defaultRowHeight="12.75" x14ac:dyDescent="0.25"/>
  <cols>
    <col min="1" max="1" width="10.5703125" style="612" customWidth="1"/>
    <col min="2" max="16384" width="11.42578125" style="612"/>
  </cols>
  <sheetData>
    <row r="1" spans="1:14" ht="54.75" customHeight="1" x14ac:dyDescent="0.25"/>
    <row r="2" spans="1:14" ht="14.25" customHeight="1" x14ac:dyDescent="0.25"/>
    <row r="3" spans="1:14" ht="21.75" customHeight="1" x14ac:dyDescent="0.25">
      <c r="A3" s="733" t="s">
        <v>404</v>
      </c>
      <c r="B3" s="733"/>
      <c r="C3" s="733"/>
      <c r="D3" s="733"/>
      <c r="E3" s="733"/>
      <c r="F3" s="733"/>
      <c r="G3" s="733"/>
      <c r="H3" s="733"/>
      <c r="I3" s="733"/>
      <c r="J3" s="733"/>
      <c r="K3" s="733"/>
    </row>
    <row r="4" spans="1:14" ht="7.5" customHeight="1" x14ac:dyDescent="0.25"/>
    <row r="5" spans="1:14" ht="37.5" customHeight="1" x14ac:dyDescent="0.25">
      <c r="A5" s="734" t="s">
        <v>1949</v>
      </c>
      <c r="B5" s="734"/>
      <c r="C5" s="734"/>
      <c r="D5" s="734"/>
      <c r="E5" s="734"/>
      <c r="F5" s="734"/>
      <c r="G5" s="734"/>
      <c r="H5" s="734"/>
      <c r="I5" s="734"/>
      <c r="J5" s="734"/>
      <c r="K5" s="734"/>
    </row>
    <row r="6" spans="1:14" ht="8.25" customHeight="1" x14ac:dyDescent="0.25"/>
    <row r="7" spans="1:14" ht="15.75" customHeight="1" x14ac:dyDescent="0.25">
      <c r="A7" s="744">
        <v>1</v>
      </c>
      <c r="B7" s="735" t="s">
        <v>1961</v>
      </c>
      <c r="C7" s="736"/>
      <c r="D7" s="736"/>
      <c r="E7" s="736"/>
      <c r="F7" s="736"/>
      <c r="G7" s="736"/>
      <c r="H7" s="736"/>
      <c r="I7" s="736"/>
      <c r="J7" s="736"/>
      <c r="K7" s="736"/>
    </row>
    <row r="8" spans="1:14" ht="27" customHeight="1" x14ac:dyDescent="0.25">
      <c r="A8" s="744"/>
      <c r="B8" s="735"/>
      <c r="C8" s="736"/>
      <c r="D8" s="736"/>
      <c r="E8" s="736"/>
      <c r="F8" s="736"/>
      <c r="G8" s="736"/>
      <c r="H8" s="736"/>
      <c r="I8" s="736"/>
      <c r="J8" s="736"/>
      <c r="K8" s="736"/>
    </row>
    <row r="9" spans="1:14" ht="6.75" customHeight="1" x14ac:dyDescent="0.25"/>
    <row r="10" spans="1:14" ht="29.25" customHeight="1" x14ac:dyDescent="0.25">
      <c r="A10" s="744">
        <v>2</v>
      </c>
      <c r="B10" s="735" t="s">
        <v>1962</v>
      </c>
      <c r="C10" s="736"/>
      <c r="D10" s="736"/>
      <c r="E10" s="736"/>
      <c r="F10" s="736"/>
      <c r="G10" s="736"/>
      <c r="H10" s="736"/>
      <c r="I10" s="736"/>
      <c r="J10" s="736"/>
      <c r="K10" s="736"/>
    </row>
    <row r="11" spans="1:14" ht="21.75" customHeight="1" x14ac:dyDescent="0.25">
      <c r="A11" s="744"/>
      <c r="B11" s="735"/>
      <c r="C11" s="736"/>
      <c r="D11" s="736"/>
      <c r="E11" s="736"/>
      <c r="F11" s="736"/>
      <c r="G11" s="736"/>
      <c r="H11" s="736"/>
      <c r="I11" s="736"/>
      <c r="J11" s="736"/>
      <c r="K11" s="736"/>
    </row>
    <row r="12" spans="1:14" ht="7.5" customHeight="1" x14ac:dyDescent="0.25">
      <c r="N12" s="613"/>
    </row>
    <row r="13" spans="1:14" ht="24" customHeight="1" x14ac:dyDescent="0.25">
      <c r="A13" s="744">
        <v>3</v>
      </c>
      <c r="B13" s="735" t="s">
        <v>403</v>
      </c>
      <c r="C13" s="736"/>
      <c r="D13" s="736"/>
      <c r="E13" s="736"/>
      <c r="F13" s="736"/>
      <c r="G13" s="736"/>
      <c r="H13" s="736"/>
      <c r="I13" s="736"/>
      <c r="J13" s="736"/>
      <c r="K13" s="736"/>
    </row>
    <row r="14" spans="1:14" ht="25.5" customHeight="1" x14ac:dyDescent="0.25">
      <c r="A14" s="744"/>
      <c r="B14" s="735"/>
      <c r="C14" s="736"/>
      <c r="D14" s="736"/>
      <c r="E14" s="736"/>
      <c r="F14" s="736"/>
      <c r="G14" s="736"/>
      <c r="H14" s="736"/>
      <c r="I14" s="736"/>
      <c r="J14" s="736"/>
      <c r="K14" s="736"/>
    </row>
    <row r="15" spans="1:14" ht="8.25" customHeight="1" x14ac:dyDescent="0.25"/>
    <row r="16" spans="1:14" ht="12.75" customHeight="1" x14ac:dyDescent="0.25">
      <c r="A16" s="745">
        <v>4</v>
      </c>
      <c r="B16" s="734" t="s">
        <v>402</v>
      </c>
      <c r="C16" s="734"/>
      <c r="D16" s="734"/>
      <c r="E16" s="734"/>
      <c r="F16" s="734"/>
      <c r="G16" s="734"/>
      <c r="H16" s="746"/>
      <c r="I16" s="747" t="s">
        <v>401</v>
      </c>
      <c r="J16" s="748"/>
      <c r="K16" s="748"/>
    </row>
    <row r="17" spans="1:11" ht="3" customHeight="1" x14ac:dyDescent="0.25">
      <c r="A17" s="745"/>
      <c r="B17" s="614"/>
      <c r="C17" s="614"/>
      <c r="D17" s="614"/>
      <c r="E17" s="614"/>
      <c r="F17" s="614"/>
      <c r="G17" s="614"/>
      <c r="H17" s="614"/>
      <c r="I17" s="608"/>
      <c r="J17" s="608"/>
      <c r="K17" s="608"/>
    </row>
    <row r="18" spans="1:11" ht="20.100000000000001" customHeight="1" x14ac:dyDescent="0.25">
      <c r="A18" s="745"/>
      <c r="B18" s="615" t="s">
        <v>400</v>
      </c>
      <c r="C18" s="616"/>
      <c r="D18" s="616"/>
      <c r="E18" s="609"/>
      <c r="K18" s="609"/>
    </row>
    <row r="19" spans="1:11" ht="3.75" customHeight="1" x14ac:dyDescent="0.25">
      <c r="A19" s="745"/>
      <c r="B19" s="614"/>
      <c r="C19" s="614"/>
      <c r="D19" s="614"/>
      <c r="E19" s="614"/>
      <c r="F19" s="614"/>
      <c r="G19" s="614"/>
    </row>
    <row r="20" spans="1:11" ht="17.25" customHeight="1" x14ac:dyDescent="0.25">
      <c r="A20" s="745"/>
      <c r="B20" s="612" t="s">
        <v>399</v>
      </c>
    </row>
    <row r="21" spans="1:11" ht="6.75" customHeight="1" x14ac:dyDescent="0.25">
      <c r="A21" s="614"/>
      <c r="B21" s="614"/>
      <c r="C21" s="614"/>
      <c r="D21" s="614"/>
      <c r="E21" s="614"/>
      <c r="F21" s="614"/>
      <c r="G21" s="614"/>
      <c r="H21" s="614"/>
      <c r="I21" s="614"/>
      <c r="J21" s="614"/>
      <c r="K21" s="614"/>
    </row>
    <row r="22" spans="1:11" ht="29.25" customHeight="1" x14ac:dyDescent="0.25">
      <c r="A22" s="744">
        <v>5</v>
      </c>
      <c r="B22" s="735" t="s">
        <v>1931</v>
      </c>
      <c r="C22" s="736"/>
      <c r="D22" s="736"/>
      <c r="E22" s="736"/>
      <c r="F22" s="736"/>
      <c r="G22" s="736"/>
      <c r="H22" s="736"/>
      <c r="I22" s="736"/>
      <c r="J22" s="736"/>
      <c r="K22" s="736"/>
    </row>
    <row r="23" spans="1:11" ht="35.25" customHeight="1" x14ac:dyDescent="0.25">
      <c r="A23" s="744"/>
      <c r="B23" s="735"/>
      <c r="C23" s="736"/>
      <c r="D23" s="736"/>
      <c r="E23" s="736"/>
      <c r="F23" s="736"/>
      <c r="G23" s="736"/>
      <c r="H23" s="736"/>
      <c r="I23" s="736"/>
      <c r="J23" s="736"/>
      <c r="K23" s="736"/>
    </row>
    <row r="24" spans="1:11" ht="6.75" customHeight="1" x14ac:dyDescent="0.25"/>
    <row r="25" spans="1:11" ht="19.5" customHeight="1" x14ac:dyDescent="0.25">
      <c r="A25" s="744">
        <v>6</v>
      </c>
      <c r="B25" s="735" t="s">
        <v>398</v>
      </c>
      <c r="C25" s="736"/>
      <c r="D25" s="736"/>
      <c r="E25" s="736"/>
      <c r="F25" s="736"/>
      <c r="G25" s="736"/>
      <c r="H25" s="736"/>
      <c r="I25" s="736"/>
      <c r="J25" s="736"/>
      <c r="K25" s="736"/>
    </row>
    <row r="26" spans="1:11" ht="12.75" customHeight="1" x14ac:dyDescent="0.25">
      <c r="A26" s="744"/>
      <c r="B26" s="735"/>
      <c r="C26" s="736"/>
      <c r="D26" s="736"/>
      <c r="E26" s="736"/>
      <c r="F26" s="736"/>
      <c r="G26" s="736"/>
      <c r="H26" s="736"/>
      <c r="I26" s="736"/>
      <c r="J26" s="736"/>
      <c r="K26" s="736"/>
    </row>
    <row r="27" spans="1:11" ht="7.5" customHeight="1" x14ac:dyDescent="0.25"/>
    <row r="28" spans="1:11" ht="15" customHeight="1" x14ac:dyDescent="0.25">
      <c r="A28" s="610">
        <v>7</v>
      </c>
      <c r="B28" s="735" t="s">
        <v>397</v>
      </c>
      <c r="C28" s="736"/>
      <c r="D28" s="736"/>
      <c r="E28" s="736"/>
      <c r="F28" s="736"/>
      <c r="G28" s="736"/>
      <c r="H28" s="736"/>
      <c r="I28" s="736"/>
      <c r="J28" s="736"/>
      <c r="K28" s="736"/>
    </row>
    <row r="29" spans="1:11" ht="18" customHeight="1" x14ac:dyDescent="0.25">
      <c r="A29" s="610"/>
      <c r="B29" s="617"/>
      <c r="C29" s="737" t="s">
        <v>396</v>
      </c>
      <c r="D29" s="737"/>
      <c r="E29" s="737"/>
      <c r="F29" s="737"/>
      <c r="G29" s="738" t="s">
        <v>1938</v>
      </c>
      <c r="H29" s="739"/>
      <c r="I29" s="739"/>
      <c r="J29" s="740"/>
      <c r="K29" s="616"/>
    </row>
    <row r="30" spans="1:11" ht="27" customHeight="1" x14ac:dyDescent="0.25">
      <c r="A30" s="610"/>
      <c r="B30" s="617"/>
      <c r="C30" s="737" t="s">
        <v>1922</v>
      </c>
      <c r="D30" s="737"/>
      <c r="E30" s="737"/>
      <c r="F30" s="737"/>
      <c r="G30" s="741" t="s">
        <v>1998</v>
      </c>
      <c r="H30" s="742"/>
      <c r="I30" s="742"/>
      <c r="J30" s="743"/>
      <c r="K30" s="616"/>
    </row>
    <row r="31" spans="1:11" ht="8.25" customHeight="1" x14ac:dyDescent="0.25"/>
    <row r="32" spans="1:11" ht="22.5" customHeight="1" x14ac:dyDescent="0.25">
      <c r="A32" s="729" t="s">
        <v>395</v>
      </c>
      <c r="B32" s="730"/>
      <c r="C32" s="730"/>
      <c r="D32" s="730"/>
      <c r="E32" s="730"/>
      <c r="F32" s="730"/>
      <c r="G32" s="730"/>
      <c r="H32" s="730"/>
      <c r="I32" s="730"/>
      <c r="J32" s="730"/>
      <c r="K32" s="618"/>
    </row>
    <row r="33" spans="1:11" ht="15.75" customHeight="1" x14ac:dyDescent="0.25">
      <c r="A33" s="731"/>
      <c r="B33" s="732"/>
      <c r="C33" s="732"/>
      <c r="D33" s="732"/>
      <c r="E33" s="732"/>
      <c r="F33" s="732"/>
      <c r="G33" s="732"/>
      <c r="H33" s="732"/>
      <c r="I33" s="732"/>
      <c r="J33" s="732"/>
      <c r="K33" s="619"/>
    </row>
    <row r="34" spans="1:11" ht="16.5" customHeight="1" x14ac:dyDescent="0.25">
      <c r="A34" s="616"/>
      <c r="B34" s="616"/>
      <c r="C34" s="616"/>
      <c r="D34" s="616"/>
      <c r="E34" s="616"/>
      <c r="F34" s="616"/>
      <c r="G34" s="616"/>
      <c r="H34" s="616"/>
      <c r="I34" s="616"/>
      <c r="J34" s="616"/>
      <c r="K34" s="616"/>
    </row>
  </sheetData>
  <sheetProtection algorithmName="SHA-512" hashValue="TTYH7izmiRw1PrLQRu16UmGSQZljO7e2aX7ruk5keGEDhsVaGJnK5aOhzEecCUSoHGNfEaZkH+RDoSagFo+y3g==" saltValue="XQD+Bui+Dpa+czW2AE4bXg==" spinCount="100000" sheet="1" objects="1" scenarios="1" selectLockedCells="1"/>
  <mergeCells count="21">
    <mergeCell ref="B25:K26"/>
    <mergeCell ref="B22:K23"/>
    <mergeCell ref="A16:A20"/>
    <mergeCell ref="B16:H16"/>
    <mergeCell ref="I16:K16"/>
    <mergeCell ref="A32:J33"/>
    <mergeCell ref="A3:K3"/>
    <mergeCell ref="A5:K5"/>
    <mergeCell ref="B28:K28"/>
    <mergeCell ref="C29:F29"/>
    <mergeCell ref="C30:F30"/>
    <mergeCell ref="G29:J29"/>
    <mergeCell ref="G30:J30"/>
    <mergeCell ref="A10:A11"/>
    <mergeCell ref="B10:K11"/>
    <mergeCell ref="A13:A14"/>
    <mergeCell ref="B13:K14"/>
    <mergeCell ref="A22:A23"/>
    <mergeCell ref="A7:A8"/>
    <mergeCell ref="B7:K8"/>
    <mergeCell ref="A25:A26"/>
  </mergeCells>
  <hyperlinks>
    <hyperlink ref="G30" r:id="rId1" display="atcomercial2@institutoseguro.com.ar " xr:uid="{00000000-0004-0000-0F00-000000000000}"/>
    <hyperlink ref="G30:J30" r:id="rId2" display="atcomercial@institutoseguro.com.ar " xr:uid="{00000000-0004-0000-0F00-000001000000}"/>
  </hyperlinks>
  <pageMargins left="0.7" right="0.7" top="0.75" bottom="0.75" header="0.3" footer="0.3"/>
  <pageSetup orientation="landscape" r:id="rId3"/>
  <drawing r:id="rId4"/>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tabColor theme="3" tint="-0.249977111117893"/>
    <pageSetUpPr fitToPage="1"/>
  </sheetPr>
  <dimension ref="A1:AR544"/>
  <sheetViews>
    <sheetView zoomScale="110" zoomScaleNormal="110" workbookViewId="0">
      <pane ySplit="7" topLeftCell="A8" activePane="bottomLeft" state="frozen"/>
      <selection activeCell="A2" sqref="A2"/>
      <selection pane="bottomLeft" activeCell="C9" sqref="C9:F9"/>
    </sheetView>
  </sheetViews>
  <sheetFormatPr baseColWidth="10" defaultRowHeight="15.75" x14ac:dyDescent="0.25"/>
  <cols>
    <col min="1" max="1" width="6.42578125" style="201" customWidth="1"/>
    <col min="2" max="2" width="17.42578125" style="201" customWidth="1"/>
    <col min="3" max="3" width="25.85546875" style="158" customWidth="1"/>
    <col min="4" max="4" width="9.5703125" style="157" customWidth="1"/>
    <col min="5" max="5" width="0.42578125" style="157" customWidth="1"/>
    <col min="6" max="6" width="15.140625" style="157" customWidth="1"/>
    <col min="7" max="7" width="0.42578125" style="340" customWidth="1"/>
    <col min="8" max="8" width="14" style="340" customWidth="1"/>
    <col min="9" max="9" width="0.42578125" style="340" customWidth="1"/>
    <col min="10" max="10" width="15.140625" style="339" customWidth="1"/>
    <col min="11" max="11" width="12.140625" style="201" hidden="1" customWidth="1"/>
    <col min="12" max="12" width="10.5703125" style="201" hidden="1" customWidth="1"/>
    <col min="13" max="13" width="9.42578125" style="158" hidden="1" customWidth="1"/>
    <col min="14" max="14" width="4.42578125" style="158" hidden="1" customWidth="1"/>
    <col min="15" max="15" width="8.7109375" style="158" hidden="1" customWidth="1"/>
    <col min="16" max="16" width="13.5703125" style="158" hidden="1" customWidth="1"/>
    <col min="17" max="17" width="31.85546875" style="157" hidden="1" customWidth="1"/>
    <col min="18" max="18" width="25.5703125" style="158" hidden="1" customWidth="1"/>
    <col min="19" max="19" width="17.28515625" style="201" hidden="1" customWidth="1"/>
    <col min="20" max="20" width="11.42578125" style="201" hidden="1" customWidth="1"/>
    <col min="21" max="22" width="14.140625" style="201" hidden="1" customWidth="1"/>
    <col min="23" max="23" width="17.140625" style="201" hidden="1" customWidth="1"/>
    <col min="24" max="26" width="11.42578125" style="201" hidden="1" customWidth="1"/>
    <col min="27" max="27" width="17.28515625" style="338" customWidth="1"/>
    <col min="28" max="28" width="8.42578125" style="201" customWidth="1"/>
    <col min="29" max="29" width="6.85546875" style="201" customWidth="1"/>
    <col min="30" max="30" width="5.140625" style="201" customWidth="1"/>
    <col min="31" max="44" width="11.42578125" style="202" customWidth="1"/>
    <col min="45" max="16384" width="11.42578125" style="201"/>
  </cols>
  <sheetData>
    <row r="1" spans="1:44" ht="24.75" customHeight="1" x14ac:dyDescent="0.25">
      <c r="A1" s="343"/>
      <c r="B1" s="343"/>
      <c r="C1" s="343"/>
      <c r="D1" s="343"/>
      <c r="E1" s="343"/>
      <c r="F1" s="343"/>
      <c r="G1" s="343"/>
      <c r="H1" s="343"/>
      <c r="I1" s="343"/>
      <c r="J1" s="343"/>
      <c r="AA1" s="427" t="s">
        <v>977</v>
      </c>
      <c r="AB1" s="793" t="s">
        <v>976</v>
      </c>
      <c r="AC1" s="793"/>
      <c r="AD1" s="793"/>
    </row>
    <row r="2" spans="1:44" s="202" customFormat="1" ht="7.5" customHeight="1" x14ac:dyDescent="0.25">
      <c r="A2" s="425"/>
      <c r="B2" s="425"/>
      <c r="C2" s="425"/>
      <c r="D2" s="425"/>
      <c r="E2" s="425"/>
      <c r="F2" s="425"/>
      <c r="G2" s="426"/>
      <c r="H2" s="425"/>
      <c r="I2" s="425"/>
      <c r="J2" s="425"/>
      <c r="M2" s="342"/>
      <c r="N2" s="342"/>
      <c r="O2" s="342"/>
      <c r="P2" s="342"/>
      <c r="Q2" s="343"/>
      <c r="R2" s="342"/>
      <c r="W2" s="201"/>
      <c r="X2" s="201"/>
      <c r="Y2" s="201"/>
      <c r="Z2" s="201"/>
      <c r="AA2" s="420" t="s">
        <v>953</v>
      </c>
      <c r="AB2" s="793"/>
      <c r="AC2" s="793"/>
      <c r="AD2" s="793"/>
    </row>
    <row r="3" spans="1:44" s="157" customFormat="1" ht="13.5" customHeight="1" x14ac:dyDescent="0.25">
      <c r="A3" s="343"/>
      <c r="B3" s="343"/>
      <c r="C3" s="794" t="str">
        <f ca="1">'12 - 1 - AUXILIAR-MANTENIMIENTO'!B31</f>
        <v>Cotizador HABILITADO</v>
      </c>
      <c r="D3" s="794"/>
      <c r="E3" s="794"/>
      <c r="F3" s="794"/>
      <c r="G3" s="794"/>
      <c r="H3" s="794"/>
      <c r="I3" s="794"/>
      <c r="J3" s="794"/>
      <c r="M3" s="158"/>
      <c r="N3" s="158"/>
      <c r="O3" s="158"/>
      <c r="P3" s="158"/>
      <c r="R3" s="158"/>
      <c r="AA3" s="420" t="s">
        <v>953</v>
      </c>
      <c r="AB3" s="793"/>
      <c r="AC3" s="793"/>
      <c r="AD3" s="793"/>
      <c r="AE3" s="343"/>
      <c r="AF3" s="343"/>
      <c r="AG3" s="343"/>
      <c r="AH3" s="343"/>
      <c r="AI3" s="343"/>
      <c r="AJ3" s="343"/>
      <c r="AK3" s="343"/>
      <c r="AL3" s="343"/>
      <c r="AM3" s="343"/>
      <c r="AN3" s="343"/>
      <c r="AO3" s="343"/>
      <c r="AP3" s="343"/>
      <c r="AQ3" s="343"/>
      <c r="AR3" s="343"/>
    </row>
    <row r="4" spans="1:44" s="157" customFormat="1" ht="18" customHeight="1" x14ac:dyDescent="0.25">
      <c r="A4" s="343"/>
      <c r="B4" s="343"/>
      <c r="C4" s="794"/>
      <c r="D4" s="794"/>
      <c r="E4" s="794"/>
      <c r="F4" s="794"/>
      <c r="G4" s="794"/>
      <c r="H4" s="794"/>
      <c r="I4" s="794"/>
      <c r="J4" s="794"/>
      <c r="M4" s="158"/>
      <c r="N4" s="158"/>
      <c r="O4" s="158"/>
      <c r="P4" s="158"/>
      <c r="R4" s="158"/>
      <c r="AA4" s="420" t="s">
        <v>953</v>
      </c>
      <c r="AB4" s="793"/>
      <c r="AC4" s="793"/>
      <c r="AD4" s="793"/>
      <c r="AE4" s="343"/>
      <c r="AF4" s="343"/>
      <c r="AG4" s="343"/>
      <c r="AH4" s="343"/>
      <c r="AI4" s="343"/>
      <c r="AJ4" s="343"/>
      <c r="AK4" s="343"/>
      <c r="AL4" s="343"/>
      <c r="AM4" s="343"/>
      <c r="AN4" s="343"/>
      <c r="AO4" s="343"/>
      <c r="AP4" s="343"/>
      <c r="AQ4" s="343"/>
      <c r="AR4" s="343"/>
    </row>
    <row r="5" spans="1:44" s="157" customFormat="1" ht="3.75" customHeight="1" x14ac:dyDescent="0.25">
      <c r="C5" s="412"/>
      <c r="D5" s="412"/>
      <c r="E5" s="412"/>
      <c r="F5" s="412"/>
      <c r="G5" s="422"/>
      <c r="H5" s="422"/>
      <c r="I5" s="422"/>
      <c r="J5" s="421"/>
      <c r="M5" s="158"/>
      <c r="N5" s="158"/>
      <c r="O5" s="158"/>
      <c r="P5" s="158"/>
      <c r="R5" s="158"/>
      <c r="AA5" s="420" t="s">
        <v>953</v>
      </c>
      <c r="AB5" s="793"/>
      <c r="AC5" s="793"/>
      <c r="AD5" s="793"/>
      <c r="AE5" s="343"/>
      <c r="AF5" s="343"/>
      <c r="AG5" s="343"/>
      <c r="AH5" s="343"/>
      <c r="AI5" s="343"/>
      <c r="AJ5" s="343"/>
      <c r="AK5" s="343"/>
      <c r="AL5" s="343"/>
      <c r="AM5" s="343"/>
      <c r="AN5" s="343"/>
      <c r="AO5" s="343"/>
      <c r="AP5" s="343"/>
      <c r="AQ5" s="343"/>
      <c r="AR5" s="343"/>
    </row>
    <row r="6" spans="1:44" s="157" customFormat="1" x14ac:dyDescent="0.25">
      <c r="A6" s="343"/>
      <c r="B6" s="343"/>
      <c r="C6" s="799" t="str">
        <f ca="1">'12 - 1 - AUXILIAR-MANTENIMIENTO'!B23</f>
        <v>Habilitado hasta el Viernes 31/03/2023</v>
      </c>
      <c r="D6" s="799"/>
      <c r="E6" s="799"/>
      <c r="F6" s="799"/>
      <c r="G6" s="422"/>
      <c r="H6" s="424" t="s">
        <v>415</v>
      </c>
      <c r="I6" s="424"/>
      <c r="J6" s="423">
        <f ca="1">NOW()</f>
        <v>44893.518795833334</v>
      </c>
      <c r="M6" s="158"/>
      <c r="N6" s="158"/>
      <c r="O6" s="158"/>
      <c r="P6" s="158"/>
      <c r="R6" s="158"/>
      <c r="AA6" s="420" t="s">
        <v>953</v>
      </c>
      <c r="AB6" s="793"/>
      <c r="AC6" s="793"/>
      <c r="AD6" s="793"/>
      <c r="AE6" s="343"/>
      <c r="AF6" s="343"/>
      <c r="AG6" s="343"/>
      <c r="AH6" s="343"/>
      <c r="AI6" s="343"/>
      <c r="AJ6" s="343"/>
      <c r="AK6" s="343"/>
      <c r="AL6" s="343"/>
      <c r="AM6" s="343"/>
      <c r="AN6" s="343"/>
      <c r="AO6" s="343"/>
      <c r="AP6" s="343"/>
      <c r="AQ6" s="343"/>
      <c r="AR6" s="343"/>
    </row>
    <row r="7" spans="1:44" s="157" customFormat="1" ht="6.75" customHeight="1" x14ac:dyDescent="0.25">
      <c r="A7" s="343"/>
      <c r="B7" s="343"/>
      <c r="C7" s="412"/>
      <c r="D7" s="412"/>
      <c r="E7" s="412"/>
      <c r="F7" s="412"/>
      <c r="G7" s="422"/>
      <c r="H7" s="422"/>
      <c r="I7" s="422"/>
      <c r="J7" s="421"/>
      <c r="M7" s="158"/>
      <c r="N7" s="158"/>
      <c r="O7" s="158"/>
      <c r="P7" s="158"/>
      <c r="R7" s="158"/>
      <c r="AA7" s="420" t="s">
        <v>953</v>
      </c>
      <c r="AB7" s="793"/>
      <c r="AC7" s="793"/>
      <c r="AD7" s="793"/>
      <c r="AE7" s="343"/>
      <c r="AF7" s="343"/>
      <c r="AG7" s="343"/>
      <c r="AH7" s="343"/>
      <c r="AI7" s="343"/>
      <c r="AJ7" s="343"/>
      <c r="AK7" s="343"/>
      <c r="AL7" s="343"/>
      <c r="AM7" s="343"/>
      <c r="AN7" s="343"/>
      <c r="AO7" s="343"/>
      <c r="AP7" s="343"/>
      <c r="AQ7" s="343"/>
      <c r="AR7" s="343"/>
    </row>
    <row r="8" spans="1:44" s="157" customFormat="1" ht="19.5" customHeight="1" x14ac:dyDescent="0.25">
      <c r="A8" s="801" t="s">
        <v>975</v>
      </c>
      <c r="B8" s="801"/>
      <c r="C8" s="801"/>
      <c r="D8" s="801"/>
      <c r="E8" s="801"/>
      <c r="F8" s="801"/>
      <c r="G8" s="801"/>
      <c r="H8" s="801"/>
      <c r="I8" s="801"/>
      <c r="J8" s="801"/>
      <c r="M8" s="158"/>
      <c r="N8" s="158"/>
      <c r="O8" s="158"/>
      <c r="P8" s="158"/>
      <c r="R8" s="158"/>
      <c r="AA8" s="341" t="s">
        <v>953</v>
      </c>
      <c r="AB8" s="343"/>
      <c r="AC8" s="343"/>
      <c r="AD8" s="343"/>
      <c r="AE8" s="343"/>
      <c r="AF8" s="343"/>
      <c r="AG8" s="343"/>
      <c r="AH8" s="343"/>
      <c r="AI8" s="343"/>
      <c r="AJ8" s="343"/>
      <c r="AK8" s="343"/>
      <c r="AL8" s="343"/>
      <c r="AM8" s="343"/>
      <c r="AN8" s="343"/>
      <c r="AO8" s="343"/>
      <c r="AP8" s="343"/>
      <c r="AQ8" s="343"/>
      <c r="AR8" s="343"/>
    </row>
    <row r="9" spans="1:44" s="157" customFormat="1" ht="20.25" customHeight="1" x14ac:dyDescent="0.25">
      <c r="A9" s="761" t="str">
        <f>'12 - 1 - AUXILIAR-MANTENIMIENTO'!G53</f>
        <v>(*)Institución:</v>
      </c>
      <c r="B9" s="762"/>
      <c r="C9" s="802" t="s">
        <v>1941</v>
      </c>
      <c r="D9" s="802"/>
      <c r="E9" s="802"/>
      <c r="F9" s="802"/>
      <c r="G9" s="419"/>
      <c r="H9" s="761" t="str">
        <f>'12 - 1 - AUXILIAR-MANTENIMIENTO'!G58</f>
        <v>N° Solicitud:</v>
      </c>
      <c r="I9" s="762"/>
      <c r="J9" s="418"/>
      <c r="K9" s="416"/>
      <c r="M9" s="158"/>
      <c r="N9" s="158"/>
      <c r="O9" s="158"/>
      <c r="P9" s="158"/>
      <c r="Q9" s="406"/>
      <c r="R9" s="407"/>
      <c r="AA9" s="341" t="s">
        <v>953</v>
      </c>
      <c r="AB9" s="343"/>
      <c r="AC9" s="343"/>
      <c r="AD9" s="343"/>
      <c r="AE9" s="343"/>
      <c r="AF9" s="343"/>
      <c r="AG9" s="343"/>
      <c r="AH9" s="343"/>
      <c r="AI9" s="343"/>
      <c r="AJ9" s="343"/>
      <c r="AK9" s="343"/>
      <c r="AL9" s="343"/>
      <c r="AM9" s="343"/>
      <c r="AN9" s="343"/>
      <c r="AO9" s="343"/>
      <c r="AP9" s="343"/>
      <c r="AQ9" s="343"/>
      <c r="AR9" s="343"/>
    </row>
    <row r="10" spans="1:44" s="157" customFormat="1" ht="15" x14ac:dyDescent="0.25">
      <c r="A10" s="761" t="str">
        <f>'12 - 1 - AUXILIAR-MANTENIMIENTO'!G54</f>
        <v>(*)Domicilio:</v>
      </c>
      <c r="B10" s="762"/>
      <c r="C10" s="802" t="s">
        <v>1940</v>
      </c>
      <c r="D10" s="802"/>
      <c r="E10" s="802"/>
      <c r="F10" s="802"/>
      <c r="H10" s="791" t="str">
        <f>'12 - 1 - AUXILIAR-MANTENIMIENTO'!G59</f>
        <v>(*)Localidad:</v>
      </c>
      <c r="I10" s="792"/>
      <c r="J10" s="417" t="s">
        <v>1935</v>
      </c>
      <c r="M10" s="158"/>
      <c r="N10" s="158"/>
      <c r="O10" s="158"/>
      <c r="P10" s="158"/>
      <c r="R10" s="158"/>
      <c r="AA10" s="341" t="s">
        <v>953</v>
      </c>
      <c r="AB10" s="611"/>
      <c r="AC10" s="343"/>
      <c r="AD10" s="343"/>
      <c r="AE10" s="343"/>
      <c r="AF10" s="343"/>
      <c r="AG10" s="343"/>
      <c r="AH10" s="343"/>
      <c r="AI10" s="343"/>
      <c r="AJ10" s="343"/>
      <c r="AK10" s="343"/>
      <c r="AL10" s="343"/>
      <c r="AM10" s="343"/>
      <c r="AN10" s="343"/>
      <c r="AO10" s="343"/>
      <c r="AP10" s="343"/>
      <c r="AQ10" s="343"/>
      <c r="AR10" s="343"/>
    </row>
    <row r="11" spans="1:44" s="157" customFormat="1" ht="21" customHeight="1" x14ac:dyDescent="0.25">
      <c r="A11" s="761" t="str">
        <f>'12 - 1 - AUXILIAR-MANTENIMIENTO'!G55</f>
        <v>Teléfonos:</v>
      </c>
      <c r="B11" s="762"/>
      <c r="C11" s="802">
        <v>222222</v>
      </c>
      <c r="D11" s="802"/>
      <c r="E11" s="802"/>
      <c r="F11" s="802"/>
      <c r="H11" s="791" t="str">
        <f>'12 - 1 - AUXILIAR-MANTENIMIENTO'!G60</f>
        <v>(*)Cód.Postal:</v>
      </c>
      <c r="I11" s="792"/>
      <c r="J11" s="413">
        <v>3100</v>
      </c>
      <c r="K11" s="416"/>
      <c r="M11" s="349"/>
      <c r="N11" s="158"/>
      <c r="O11" s="158"/>
      <c r="P11" s="158"/>
      <c r="Q11" s="406"/>
      <c r="R11" s="158"/>
      <c r="AA11" s="341" t="s">
        <v>953</v>
      </c>
      <c r="AB11" s="343"/>
      <c r="AC11" s="343"/>
      <c r="AD11" s="343"/>
      <c r="AE11" s="343"/>
      <c r="AF11" s="343"/>
      <c r="AG11" s="343"/>
      <c r="AH11" s="343"/>
      <c r="AI11" s="343"/>
      <c r="AJ11" s="343"/>
      <c r="AK11" s="343"/>
      <c r="AL11" s="343"/>
      <c r="AM11" s="343"/>
      <c r="AN11" s="343"/>
      <c r="AO11" s="343"/>
      <c r="AP11" s="343"/>
      <c r="AQ11" s="343"/>
      <c r="AR11" s="343"/>
    </row>
    <row r="12" spans="1:44" s="157" customFormat="1" ht="15" x14ac:dyDescent="0.25">
      <c r="A12" s="761" t="str">
        <f>'12 - 1 - AUXILIAR-MANTENIMIENTO'!G56</f>
        <v>e-mail:</v>
      </c>
      <c r="B12" s="762"/>
      <c r="C12" s="788" t="s">
        <v>1937</v>
      </c>
      <c r="D12" s="789"/>
      <c r="E12" s="789"/>
      <c r="F12" s="789"/>
      <c r="H12" s="791" t="str">
        <f>'12 - 1 - AUXILIAR-MANTENIMIENTO'!G61</f>
        <v>(*)Provincia:</v>
      </c>
      <c r="I12" s="792"/>
      <c r="J12" s="413" t="s">
        <v>1118</v>
      </c>
      <c r="K12" s="416"/>
      <c r="M12" s="158"/>
      <c r="N12" s="158"/>
      <c r="O12" s="158"/>
      <c r="P12" s="158"/>
      <c r="R12" s="158"/>
      <c r="AA12" s="341" t="s">
        <v>953</v>
      </c>
      <c r="AB12" s="343"/>
      <c r="AC12" s="343"/>
      <c r="AD12" s="343"/>
      <c r="AE12" s="343"/>
      <c r="AF12" s="343"/>
      <c r="AG12" s="343"/>
      <c r="AH12" s="343"/>
      <c r="AI12" s="343"/>
      <c r="AJ12" s="343"/>
      <c r="AK12" s="343"/>
      <c r="AL12" s="343"/>
      <c r="AM12" s="343"/>
      <c r="AN12" s="343"/>
      <c r="AO12" s="343"/>
      <c r="AP12" s="343"/>
      <c r="AQ12" s="343"/>
      <c r="AR12" s="343"/>
    </row>
    <row r="13" spans="1:44" s="157" customFormat="1" ht="15" x14ac:dyDescent="0.25">
      <c r="A13" s="761" t="str">
        <f>'12 - 1 - AUXILIAR-MANTENIMIENTO'!G57</f>
        <v>Lugar de Desarrollo Colonia :</v>
      </c>
      <c r="B13" s="762"/>
      <c r="C13" s="802" t="s">
        <v>1950</v>
      </c>
      <c r="D13" s="802"/>
      <c r="E13" s="802"/>
      <c r="F13" s="802"/>
      <c r="H13" s="791" t="str">
        <f>'12 - 1 - AUXILIAR-MANTENIMIENTO'!G62</f>
        <v>(*)CUIT:</v>
      </c>
      <c r="I13" s="792"/>
      <c r="J13" s="413">
        <v>99999999999</v>
      </c>
      <c r="K13" s="416"/>
      <c r="M13" s="158"/>
      <c r="N13" s="158"/>
      <c r="O13" s="158"/>
      <c r="P13" s="158"/>
      <c r="R13" s="158"/>
      <c r="AA13" s="341" t="s">
        <v>953</v>
      </c>
      <c r="AB13" s="343"/>
      <c r="AC13" s="343"/>
      <c r="AD13" s="343"/>
      <c r="AE13" s="343"/>
      <c r="AF13" s="343"/>
      <c r="AG13" s="343"/>
      <c r="AH13" s="343"/>
      <c r="AI13" s="343"/>
      <c r="AJ13" s="343"/>
      <c r="AK13" s="343"/>
      <c r="AL13" s="343"/>
      <c r="AM13" s="343"/>
      <c r="AN13" s="343"/>
      <c r="AO13" s="343"/>
      <c r="AP13" s="343"/>
      <c r="AQ13" s="343"/>
      <c r="AR13" s="343"/>
    </row>
    <row r="14" spans="1:44" s="157" customFormat="1" ht="15" customHeight="1" x14ac:dyDescent="0.25">
      <c r="A14" s="415"/>
      <c r="B14" s="415"/>
      <c r="C14" s="414"/>
      <c r="D14" s="414"/>
      <c r="E14" s="414"/>
      <c r="F14" s="414"/>
      <c r="H14" s="800" t="s">
        <v>974</v>
      </c>
      <c r="I14" s="800"/>
      <c r="J14" s="413" t="s">
        <v>1119</v>
      </c>
      <c r="M14" s="158"/>
      <c r="N14" s="158"/>
      <c r="O14" s="158"/>
      <c r="P14" s="158"/>
      <c r="R14" s="158"/>
      <c r="AA14" s="341" t="s">
        <v>953</v>
      </c>
      <c r="AB14" s="343"/>
      <c r="AC14" s="343"/>
      <c r="AD14" s="343"/>
      <c r="AE14" s="343"/>
      <c r="AF14" s="343"/>
      <c r="AG14" s="343"/>
      <c r="AH14" s="343"/>
      <c r="AI14" s="343"/>
      <c r="AJ14" s="343"/>
      <c r="AK14" s="343"/>
      <c r="AL14" s="343"/>
      <c r="AM14" s="343"/>
      <c r="AN14" s="343"/>
      <c r="AO14" s="343"/>
      <c r="AP14" s="343"/>
      <c r="AQ14" s="343"/>
      <c r="AR14" s="343"/>
    </row>
    <row r="15" spans="1:44" s="157" customFormat="1" ht="4.5" customHeight="1" x14ac:dyDescent="0.25">
      <c r="A15" s="343"/>
      <c r="B15" s="343"/>
      <c r="C15" s="411"/>
      <c r="D15" s="412"/>
      <c r="E15" s="412"/>
      <c r="F15" s="412"/>
      <c r="G15" s="411"/>
      <c r="H15" s="411"/>
      <c r="I15" s="411"/>
      <c r="J15" s="410"/>
      <c r="K15" s="201"/>
      <c r="L15" s="201"/>
      <c r="M15" s="158"/>
      <c r="N15" s="158"/>
      <c r="O15" s="158"/>
      <c r="P15" s="158"/>
      <c r="R15" s="158"/>
      <c r="AA15" s="341" t="s">
        <v>953</v>
      </c>
      <c r="AB15" s="343"/>
      <c r="AC15" s="343"/>
      <c r="AD15" s="343"/>
      <c r="AE15" s="343"/>
      <c r="AF15" s="343"/>
      <c r="AG15" s="343"/>
      <c r="AH15" s="343"/>
      <c r="AI15" s="343"/>
      <c r="AJ15" s="343"/>
      <c r="AK15" s="343"/>
      <c r="AL15" s="343"/>
      <c r="AM15" s="343"/>
      <c r="AN15" s="343"/>
      <c r="AO15" s="343"/>
      <c r="AP15" s="343"/>
      <c r="AQ15" s="343"/>
      <c r="AR15" s="343"/>
    </row>
    <row r="16" spans="1:44" s="157" customFormat="1" ht="15" customHeight="1" x14ac:dyDescent="0.25">
      <c r="A16" s="763" t="s">
        <v>973</v>
      </c>
      <c r="B16" s="764"/>
      <c r="C16" s="409">
        <f ca="1">IF('12 - 1 - TALON PARA PAGAR'!G57=0,J6,'12 - 1 - TALON PARA PAGAR'!G57)</f>
        <v>44893.518795833334</v>
      </c>
      <c r="D16" s="780" t="s">
        <v>972</v>
      </c>
      <c r="E16" s="781"/>
      <c r="F16" s="781"/>
      <c r="G16" s="781"/>
      <c r="H16" s="770">
        <f>'12 - 1 - AUXILIAR-MANTENIMIENTO'!B8</f>
        <v>45016</v>
      </c>
      <c r="I16" s="770"/>
      <c r="J16" s="770"/>
      <c r="K16" s="396"/>
      <c r="L16" s="396"/>
      <c r="M16" s="158"/>
      <c r="N16" s="158"/>
      <c r="O16" s="158"/>
      <c r="P16" s="158"/>
      <c r="R16" s="158"/>
      <c r="AA16" s="341" t="s">
        <v>953</v>
      </c>
      <c r="AB16" s="343"/>
      <c r="AC16" s="343"/>
      <c r="AD16" s="343"/>
      <c r="AE16" s="343"/>
      <c r="AF16" s="343"/>
      <c r="AG16" s="343"/>
      <c r="AH16" s="343"/>
      <c r="AI16" s="343"/>
      <c r="AJ16" s="343"/>
      <c r="AK16" s="343"/>
      <c r="AL16" s="343"/>
      <c r="AM16" s="343"/>
      <c r="AN16" s="343"/>
      <c r="AO16" s="343"/>
      <c r="AP16" s="343"/>
      <c r="AQ16" s="343"/>
      <c r="AR16" s="343"/>
    </row>
    <row r="17" spans="1:44" s="157" customFormat="1" ht="4.5" customHeight="1" x14ac:dyDescent="0.25">
      <c r="C17" s="396"/>
      <c r="D17" s="403"/>
      <c r="E17" s="403"/>
      <c r="F17" s="403"/>
      <c r="G17" s="396"/>
      <c r="H17" s="396"/>
      <c r="I17" s="396"/>
      <c r="J17" s="408"/>
      <c r="K17" s="396"/>
      <c r="L17" s="396"/>
      <c r="M17" s="158"/>
      <c r="N17" s="158"/>
      <c r="O17" s="158"/>
      <c r="P17" s="158"/>
      <c r="R17" s="158"/>
      <c r="AA17" s="341" t="s">
        <v>953</v>
      </c>
      <c r="AB17" s="343"/>
      <c r="AC17" s="343"/>
      <c r="AD17" s="343"/>
      <c r="AE17" s="343"/>
      <c r="AF17" s="343"/>
      <c r="AG17" s="343"/>
      <c r="AH17" s="343"/>
      <c r="AI17" s="343"/>
      <c r="AJ17" s="343"/>
      <c r="AK17" s="343"/>
      <c r="AL17" s="343"/>
      <c r="AM17" s="343"/>
      <c r="AN17" s="343"/>
      <c r="AO17" s="343"/>
      <c r="AP17" s="343"/>
      <c r="AQ17" s="343"/>
      <c r="AR17" s="343"/>
    </row>
    <row r="18" spans="1:44" s="157" customFormat="1" ht="12.75" customHeight="1" x14ac:dyDescent="0.25">
      <c r="A18" s="807" t="s">
        <v>971</v>
      </c>
      <c r="B18" s="808"/>
      <c r="C18" s="809"/>
      <c r="D18" s="810"/>
      <c r="E18" s="403"/>
      <c r="F18" s="785" t="s">
        <v>401</v>
      </c>
      <c r="G18" s="786"/>
      <c r="H18" s="786"/>
      <c r="I18" s="786"/>
      <c r="J18" s="787"/>
      <c r="K18" s="396"/>
      <c r="L18" s="396"/>
      <c r="M18" s="158"/>
      <c r="N18" s="158"/>
      <c r="O18" s="158"/>
      <c r="P18" s="407"/>
      <c r="Q18" s="406"/>
      <c r="R18" s="158"/>
      <c r="AA18" s="341" t="s">
        <v>953</v>
      </c>
      <c r="AB18" s="343"/>
      <c r="AC18" s="343"/>
      <c r="AD18" s="343"/>
      <c r="AE18" s="343"/>
      <c r="AF18" s="343"/>
      <c r="AG18" s="343"/>
      <c r="AH18" s="343"/>
      <c r="AI18" s="343"/>
      <c r="AJ18" s="343"/>
      <c r="AK18" s="343"/>
      <c r="AL18" s="343"/>
      <c r="AM18" s="343"/>
      <c r="AN18" s="343"/>
      <c r="AO18" s="343"/>
      <c r="AP18" s="343"/>
      <c r="AQ18" s="343"/>
      <c r="AR18" s="343"/>
    </row>
    <row r="19" spans="1:44" s="157" customFormat="1" ht="18.75" customHeight="1" x14ac:dyDescent="0.25">
      <c r="A19" s="766" t="str">
        <f>'12 - 1 - AUXILIAR-MANTENIMIENTO'!D110</f>
        <v xml:space="preserve"> ALTERNATIVA UNICA</v>
      </c>
      <c r="B19" s="767"/>
      <c r="C19" s="805" t="s">
        <v>2004</v>
      </c>
      <c r="D19" s="806"/>
      <c r="E19" s="403"/>
      <c r="F19" s="795" t="str">
        <f ca="1">'12 - 1 - AUXILIAR-MANTENIMIENTO'!L100</f>
        <v>Asegurados: $ 500</v>
      </c>
      <c r="G19" s="796"/>
      <c r="H19" s="405">
        <f ca="1">COUNTIF(J36:J538,"CORRECTO")</f>
        <v>3</v>
      </c>
      <c r="I19" s="405"/>
      <c r="J19" s="404">
        <f ca="1">'12 - 1 - COTIZ - A TECNICA VIDA'!C40</f>
        <v>1500</v>
      </c>
      <c r="K19" s="396"/>
      <c r="L19" s="396"/>
      <c r="M19" s="399"/>
      <c r="N19" s="158"/>
      <c r="O19" s="158"/>
      <c r="P19" s="158"/>
      <c r="R19" s="158"/>
      <c r="AA19" s="341" t="s">
        <v>953</v>
      </c>
      <c r="AB19" s="343"/>
      <c r="AC19" s="343"/>
      <c r="AD19" s="343"/>
      <c r="AE19" s="343"/>
      <c r="AF19" s="343"/>
      <c r="AG19" s="343"/>
      <c r="AH19" s="343"/>
      <c r="AI19" s="343"/>
      <c r="AJ19" s="343"/>
      <c r="AK19" s="343"/>
      <c r="AL19" s="343"/>
      <c r="AM19" s="343"/>
      <c r="AN19" s="343"/>
      <c r="AO19" s="343"/>
      <c r="AP19" s="343"/>
      <c r="AQ19" s="343"/>
      <c r="AR19" s="343"/>
    </row>
    <row r="20" spans="1:44" s="157" customFormat="1" ht="18.75" customHeight="1" x14ac:dyDescent="0.25">
      <c r="A20" s="768"/>
      <c r="B20" s="769"/>
      <c r="C20" s="774"/>
      <c r="D20" s="775"/>
      <c r="E20" s="403"/>
      <c r="F20" s="797"/>
      <c r="G20" s="798"/>
      <c r="H20" s="405"/>
      <c r="I20" s="405"/>
      <c r="J20" s="404"/>
      <c r="K20" s="396"/>
      <c r="L20" s="396"/>
      <c r="M20" s="399"/>
      <c r="N20" s="158"/>
      <c r="O20" s="158"/>
      <c r="P20" s="158"/>
      <c r="R20" s="158"/>
      <c r="AA20" s="341" t="s">
        <v>953</v>
      </c>
      <c r="AB20" s="343"/>
      <c r="AC20" s="343"/>
      <c r="AD20" s="343"/>
      <c r="AE20" s="343"/>
      <c r="AF20" s="343"/>
      <c r="AG20" s="343"/>
      <c r="AH20" s="343"/>
      <c r="AI20" s="343"/>
      <c r="AJ20" s="343"/>
      <c r="AK20" s="343"/>
      <c r="AL20" s="343"/>
      <c r="AM20" s="343"/>
      <c r="AN20" s="343"/>
      <c r="AO20" s="343"/>
      <c r="AP20" s="343"/>
      <c r="AQ20" s="343"/>
      <c r="AR20" s="343"/>
    </row>
    <row r="21" spans="1:44" s="157" customFormat="1" ht="21.75" customHeight="1" x14ac:dyDescent="0.2">
      <c r="A21" s="771" t="s">
        <v>970</v>
      </c>
      <c r="B21" s="772"/>
      <c r="C21" s="774" t="s">
        <v>1994</v>
      </c>
      <c r="D21" s="775"/>
      <c r="E21" s="403"/>
      <c r="F21" s="776" t="s">
        <v>969</v>
      </c>
      <c r="G21" s="777"/>
      <c r="H21" s="402">
        <f ca="1">H19+H20</f>
        <v>3</v>
      </c>
      <c r="I21" s="401"/>
      <c r="J21" s="400">
        <f ca="1">'12 - 1 - COTIZ - A TECNICA VIDA'!E40</f>
        <v>1500</v>
      </c>
      <c r="K21" s="396"/>
      <c r="L21" s="396"/>
      <c r="M21" s="399"/>
      <c r="N21" s="158"/>
      <c r="O21" s="158"/>
      <c r="P21" s="158"/>
      <c r="R21" s="398"/>
      <c r="AA21" s="341" t="s">
        <v>953</v>
      </c>
      <c r="AB21" s="343"/>
      <c r="AC21" s="343"/>
      <c r="AD21" s="343"/>
      <c r="AE21" s="343"/>
      <c r="AF21" s="343"/>
      <c r="AG21" s="343"/>
      <c r="AH21" s="343"/>
      <c r="AI21" s="343"/>
      <c r="AJ21" s="343"/>
      <c r="AK21" s="343"/>
      <c r="AL21" s="343"/>
      <c r="AM21" s="343"/>
      <c r="AN21" s="343"/>
      <c r="AO21" s="343"/>
      <c r="AP21" s="343"/>
      <c r="AQ21" s="343"/>
      <c r="AR21" s="343"/>
    </row>
    <row r="22" spans="1:44" s="157" customFormat="1" ht="22.5" customHeight="1" x14ac:dyDescent="0.25">
      <c r="A22" s="397"/>
      <c r="B22" s="803" t="str">
        <f>'12 - 1 - AUXILIAR-MANTENIMIENTO'!B49</f>
        <v/>
      </c>
      <c r="C22" s="803"/>
      <c r="D22" s="803"/>
      <c r="E22" s="803"/>
      <c r="F22" s="803"/>
      <c r="G22" s="803"/>
      <c r="H22" s="803"/>
      <c r="I22" s="803"/>
      <c r="J22" s="803"/>
      <c r="K22" s="396"/>
      <c r="L22" s="396"/>
      <c r="M22" s="158"/>
      <c r="N22" s="158"/>
      <c r="O22" s="158"/>
      <c r="P22" s="158"/>
      <c r="R22" s="158"/>
      <c r="AA22" s="341" t="s">
        <v>953</v>
      </c>
      <c r="AB22" s="343"/>
      <c r="AC22" s="343"/>
      <c r="AD22" s="343"/>
      <c r="AE22" s="343"/>
      <c r="AF22" s="343"/>
      <c r="AG22" s="343"/>
      <c r="AH22" s="343"/>
      <c r="AI22" s="343"/>
      <c r="AJ22" s="343"/>
      <c r="AK22" s="343"/>
      <c r="AL22" s="343"/>
      <c r="AM22" s="343"/>
      <c r="AN22" s="343"/>
      <c r="AO22" s="343"/>
      <c r="AP22" s="343"/>
      <c r="AQ22" s="343"/>
      <c r="AR22" s="343"/>
    </row>
    <row r="23" spans="1:44" s="157" customFormat="1" ht="27" customHeight="1" x14ac:dyDescent="0.25">
      <c r="A23" s="790"/>
      <c r="B23" s="790"/>
      <c r="C23" s="790"/>
      <c r="D23" s="790"/>
      <c r="E23" s="790"/>
      <c r="F23" s="790"/>
      <c r="G23" s="790"/>
      <c r="H23" s="790"/>
      <c r="I23" s="790"/>
      <c r="J23" s="790"/>
      <c r="K23" s="396"/>
      <c r="L23" s="396"/>
      <c r="M23" s="158"/>
      <c r="N23" s="158"/>
      <c r="O23" s="158"/>
      <c r="P23" s="158"/>
      <c r="R23" s="158"/>
      <c r="AA23" s="341" t="s">
        <v>953</v>
      </c>
      <c r="AB23" s="343"/>
      <c r="AC23" s="343"/>
      <c r="AD23" s="343"/>
      <c r="AE23" s="343"/>
      <c r="AF23" s="343"/>
      <c r="AG23" s="343"/>
      <c r="AH23" s="343"/>
      <c r="AI23" s="343"/>
      <c r="AJ23" s="343"/>
      <c r="AK23" s="343"/>
      <c r="AL23" s="343"/>
      <c r="AM23" s="343"/>
      <c r="AN23" s="343"/>
      <c r="AO23" s="343"/>
      <c r="AP23" s="343"/>
      <c r="AQ23" s="343"/>
      <c r="AR23" s="343"/>
    </row>
    <row r="24" spans="1:44" s="157" customFormat="1" ht="3" customHeight="1" x14ac:dyDescent="0.25">
      <c r="A24" s="395"/>
      <c r="B24" s="395"/>
      <c r="C24" s="394"/>
      <c r="D24" s="394"/>
      <c r="E24" s="394"/>
      <c r="F24" s="394"/>
      <c r="G24" s="394"/>
      <c r="H24" s="394"/>
      <c r="I24" s="394"/>
      <c r="J24" s="394"/>
      <c r="K24" s="160"/>
      <c r="L24" s="160"/>
      <c r="M24" s="158"/>
      <c r="N24" s="158"/>
      <c r="O24" s="158"/>
      <c r="P24" s="158"/>
      <c r="R24" s="158"/>
      <c r="AA24" s="341" t="s">
        <v>953</v>
      </c>
      <c r="AB24" s="343"/>
      <c r="AC24" s="343"/>
      <c r="AD24" s="343"/>
      <c r="AE24" s="343"/>
      <c r="AF24" s="343"/>
      <c r="AG24" s="343"/>
      <c r="AH24" s="343"/>
      <c r="AI24" s="343"/>
      <c r="AJ24" s="343"/>
      <c r="AK24" s="343"/>
      <c r="AL24" s="343"/>
      <c r="AM24" s="343"/>
      <c r="AN24" s="343"/>
      <c r="AO24" s="343"/>
      <c r="AP24" s="343"/>
      <c r="AQ24" s="343"/>
      <c r="AR24" s="343"/>
    </row>
    <row r="25" spans="1:44" s="157" customFormat="1" ht="12" customHeight="1" x14ac:dyDescent="0.25">
      <c r="A25" s="778" t="s">
        <v>968</v>
      </c>
      <c r="B25" s="778"/>
      <c r="C25" s="778"/>
      <c r="D25" s="778"/>
      <c r="E25" s="778"/>
      <c r="F25" s="778"/>
      <c r="G25" s="778"/>
      <c r="H25" s="778"/>
      <c r="I25" s="778"/>
      <c r="J25" s="778"/>
      <c r="K25" s="160"/>
      <c r="L25" s="160"/>
      <c r="M25" s="158"/>
      <c r="N25" s="158"/>
      <c r="O25" s="158"/>
      <c r="P25" s="158"/>
      <c r="R25" s="158"/>
      <c r="AA25" s="341" t="s">
        <v>953</v>
      </c>
      <c r="AB25" s="343"/>
      <c r="AC25" s="343"/>
      <c r="AD25" s="343"/>
      <c r="AE25" s="343"/>
      <c r="AF25" s="343"/>
      <c r="AG25" s="343"/>
      <c r="AH25" s="343"/>
      <c r="AI25" s="343"/>
      <c r="AJ25" s="343"/>
      <c r="AK25" s="343"/>
      <c r="AL25" s="343"/>
      <c r="AM25" s="343"/>
      <c r="AN25" s="343"/>
      <c r="AO25" s="343"/>
      <c r="AP25" s="343"/>
      <c r="AQ25" s="343"/>
      <c r="AR25" s="343"/>
    </row>
    <row r="26" spans="1:44" s="157" customFormat="1" ht="24.75" customHeight="1" x14ac:dyDescent="0.25">
      <c r="A26" s="782" t="str">
        <f ca="1">'12 - 1 - AUXILIAR-MANTENIMIENTO'!C75</f>
        <v>Niños, Jóvenes y Adultos de 3 a 60 años de edad cumplidos que concurren a Colonias de Vacaciones, Escuelas Deportivas y/o similares. Edades comprendidas :  desde 3 años hasta  60 años cumplidos Vigencia: desde su contratación hasta el 31/03/2023</v>
      </c>
      <c r="B26" s="782"/>
      <c r="C26" s="782"/>
      <c r="D26" s="782"/>
      <c r="E26" s="782"/>
      <c r="F26" s="782"/>
      <c r="G26" s="782"/>
      <c r="H26" s="782"/>
      <c r="I26" s="782"/>
      <c r="J26" s="782"/>
      <c r="K26" s="160"/>
      <c r="L26" s="160"/>
      <c r="M26" s="158"/>
      <c r="N26" s="158"/>
      <c r="O26" s="158"/>
      <c r="P26" s="158"/>
      <c r="R26" s="158"/>
      <c r="AA26" s="341" t="s">
        <v>953</v>
      </c>
      <c r="AB26" s="343"/>
      <c r="AC26" s="343"/>
      <c r="AD26" s="343"/>
      <c r="AE26" s="343"/>
      <c r="AF26" s="343"/>
      <c r="AG26" s="343"/>
      <c r="AH26" s="343"/>
      <c r="AI26" s="343"/>
      <c r="AJ26" s="343"/>
      <c r="AK26" s="343"/>
      <c r="AL26" s="343"/>
      <c r="AM26" s="343"/>
      <c r="AN26" s="343"/>
      <c r="AO26" s="343"/>
      <c r="AP26" s="343"/>
      <c r="AQ26" s="343"/>
      <c r="AR26" s="343"/>
    </row>
    <row r="27" spans="1:44" s="343" customFormat="1" ht="3.75" customHeight="1" x14ac:dyDescent="0.25">
      <c r="A27" s="393"/>
      <c r="B27" s="393"/>
      <c r="C27" s="393"/>
      <c r="D27" s="393"/>
      <c r="E27" s="393"/>
      <c r="F27" s="392"/>
      <c r="G27" s="390"/>
      <c r="H27" s="391"/>
      <c r="I27" s="390"/>
      <c r="J27" s="389"/>
      <c r="K27" s="379"/>
      <c r="L27" s="379"/>
      <c r="M27" s="342"/>
      <c r="N27" s="342"/>
      <c r="O27" s="342"/>
      <c r="P27" s="342"/>
      <c r="R27" s="342"/>
      <c r="W27" s="157"/>
      <c r="X27" s="157"/>
      <c r="Y27" s="157"/>
      <c r="Z27" s="157"/>
      <c r="AA27" s="341" t="s">
        <v>953</v>
      </c>
    </row>
    <row r="28" spans="1:44" s="343" customFormat="1" ht="39" customHeight="1" x14ac:dyDescent="0.25">
      <c r="A28" s="773" t="str">
        <f>'12 - 1 - ALCANCES DE COBERTURA'!A19:K19</f>
        <v xml:space="preserve">COBERTURA: Destinado a cubrir los daños sufridos por los asegurados en su persona, con motivo de un accidente, ocurrido durante su permanencia en el predio indicado por el Tomador de la póliza, en horarios preestablecidos de actividades organizadas y controladas por personal capacitado. Queda excluído por ende todos aquellos hechos que no esten encuadrados en la definición de Accidente. </v>
      </c>
      <c r="B28" s="773"/>
      <c r="C28" s="773"/>
      <c r="D28" s="773"/>
      <c r="E28" s="773"/>
      <c r="F28" s="773"/>
      <c r="G28" s="773"/>
      <c r="H28" s="773"/>
      <c r="I28" s="773"/>
      <c r="J28" s="773"/>
      <c r="K28" s="379"/>
      <c r="L28" s="379"/>
      <c r="M28" s="342"/>
      <c r="N28" s="342"/>
      <c r="O28" s="342"/>
      <c r="P28" s="342"/>
      <c r="R28" s="342"/>
      <c r="W28" s="157"/>
      <c r="X28" s="157"/>
      <c r="Y28" s="157"/>
      <c r="Z28" s="157"/>
      <c r="AA28" s="341" t="s">
        <v>953</v>
      </c>
    </row>
    <row r="29" spans="1:44" s="343" customFormat="1" ht="13.5" customHeight="1" x14ac:dyDescent="0.25">
      <c r="A29" s="383"/>
      <c r="B29" s="388"/>
      <c r="C29" s="387" t="str">
        <f>'12 - 1 - ALCANCES DE COBERTURA'!B25</f>
        <v xml:space="preserve">MUERTE POR ACCIDENTE </v>
      </c>
      <c r="D29" s="387"/>
      <c r="E29" s="386"/>
      <c r="F29" s="384">
        <f>'12 - 1 - COTIZ - A TECNICA VIDA'!B8</f>
        <v>1000000</v>
      </c>
      <c r="H29" s="765" t="str">
        <f>C19</f>
        <v>PLAN VERANO COOL</v>
      </c>
      <c r="I29" s="765"/>
      <c r="J29" s="765"/>
      <c r="K29" s="379"/>
      <c r="L29" s="379"/>
      <c r="M29" s="342"/>
      <c r="N29" s="342"/>
      <c r="O29" s="342"/>
      <c r="P29" s="342"/>
      <c r="R29" s="342"/>
      <c r="W29" s="157"/>
      <c r="X29" s="157"/>
      <c r="Y29" s="157"/>
      <c r="Z29" s="157"/>
      <c r="AA29" s="341" t="s">
        <v>953</v>
      </c>
    </row>
    <row r="30" spans="1:44" s="343" customFormat="1" ht="12" customHeight="1" x14ac:dyDescent="0.25">
      <c r="A30" s="779" t="s">
        <v>967</v>
      </c>
      <c r="B30" s="779"/>
      <c r="C30" s="784" t="str">
        <f>'12 - 1 - ALCANCES DE COBERTURA'!B27</f>
        <v xml:space="preserve">INCAPACIDAD PARCIAL O  TOTAL PERMANENTE POR ACCIDENTE    </v>
      </c>
      <c r="D30" s="784"/>
      <c r="E30" s="385"/>
      <c r="F30" s="384">
        <f>F29</f>
        <v>1000000</v>
      </c>
      <c r="H30" s="765" t="str">
        <f>H29</f>
        <v>PLAN VERANO COOL</v>
      </c>
      <c r="I30" s="765"/>
      <c r="J30" s="765"/>
      <c r="K30" s="379"/>
      <c r="L30" s="379"/>
      <c r="M30" s="342"/>
      <c r="N30" s="342"/>
      <c r="O30" s="342"/>
      <c r="P30" s="342"/>
      <c r="R30" s="342"/>
      <c r="W30" s="157"/>
      <c r="X30" s="157"/>
      <c r="Y30" s="157"/>
      <c r="Z30" s="157"/>
      <c r="AA30" s="341" t="s">
        <v>953</v>
      </c>
    </row>
    <row r="31" spans="1:44" s="343" customFormat="1" ht="12.75" customHeight="1" x14ac:dyDescent="0.25">
      <c r="A31" s="383"/>
      <c r="B31" s="383"/>
      <c r="C31" s="784" t="str">
        <f>'12 - 1 - ALCANCES DE COBERTURA'!B29</f>
        <v>ASISTENCIA MEDICO FARMACEUTICA</v>
      </c>
      <c r="D31" s="784"/>
      <c r="E31" s="385"/>
      <c r="F31" s="384">
        <f>'12 - 1 - COTIZ - A TECNICA VIDA'!B9</f>
        <v>100000</v>
      </c>
      <c r="H31" s="765" t="str">
        <f>H29</f>
        <v>PLAN VERANO COOL</v>
      </c>
      <c r="I31" s="765"/>
      <c r="J31" s="765"/>
      <c r="K31" s="379"/>
      <c r="L31" s="379"/>
      <c r="M31" s="342"/>
      <c r="N31" s="342"/>
      <c r="O31" s="342"/>
      <c r="P31" s="342"/>
      <c r="R31" s="342"/>
      <c r="W31" s="157"/>
      <c r="X31" s="157"/>
      <c r="Y31" s="157"/>
      <c r="Z31" s="157"/>
      <c r="AA31" s="341" t="s">
        <v>953</v>
      </c>
    </row>
    <row r="32" spans="1:44" s="343" customFormat="1" ht="3.75" customHeight="1" x14ac:dyDescent="0.25">
      <c r="A32" s="383"/>
      <c r="B32" s="383"/>
      <c r="C32" s="784"/>
      <c r="D32" s="784"/>
      <c r="E32" s="383"/>
      <c r="F32" s="382"/>
      <c r="H32" s="381"/>
      <c r="J32" s="380"/>
      <c r="K32" s="379"/>
      <c r="L32" s="379"/>
      <c r="M32" s="342"/>
      <c r="N32" s="342"/>
      <c r="O32" s="342"/>
      <c r="P32" s="342"/>
      <c r="R32" s="342"/>
      <c r="W32" s="157"/>
      <c r="X32" s="201"/>
      <c r="Y32" s="157"/>
      <c r="Z32" s="157"/>
      <c r="AA32" s="341" t="s">
        <v>953</v>
      </c>
    </row>
    <row r="33" spans="1:44" ht="12" customHeight="1" x14ac:dyDescent="0.25">
      <c r="A33" s="804" t="str">
        <f ca="1">'12 - 1 - AUXILIAR-MANTENIMIENTO'!B33</f>
        <v>PLANILLA DE COLONIA DE VACACIONES - Institución: Club Atlético AAA</v>
      </c>
      <c r="B33" s="804"/>
      <c r="C33" s="804"/>
      <c r="D33" s="804"/>
      <c r="E33" s="804"/>
      <c r="F33" s="804"/>
      <c r="G33" s="804"/>
      <c r="H33" s="804"/>
      <c r="I33" s="804"/>
      <c r="J33" s="804"/>
      <c r="X33" s="375"/>
      <c r="AA33" s="341" t="s">
        <v>953</v>
      </c>
      <c r="AB33" s="202"/>
      <c r="AC33" s="202"/>
      <c r="AD33" s="202"/>
    </row>
    <row r="34" spans="1:44" s="375" customFormat="1" ht="3" customHeight="1" thickBot="1" x14ac:dyDescent="0.3">
      <c r="A34" s="783"/>
      <c r="B34" s="783"/>
      <c r="C34" s="783"/>
      <c r="D34" s="783"/>
      <c r="E34" s="783"/>
      <c r="F34" s="783"/>
      <c r="G34" s="783"/>
      <c r="H34" s="783"/>
      <c r="I34" s="783"/>
      <c r="J34" s="783"/>
      <c r="M34" s="378"/>
      <c r="N34" s="378"/>
      <c r="O34" s="378"/>
      <c r="P34" s="378"/>
      <c r="X34" s="345"/>
      <c r="AA34" s="377" t="s">
        <v>953</v>
      </c>
      <c r="AB34" s="376"/>
      <c r="AC34" s="376"/>
      <c r="AD34" s="376"/>
      <c r="AE34" s="376"/>
      <c r="AF34" s="376"/>
      <c r="AG34" s="376"/>
      <c r="AH34" s="376"/>
      <c r="AI34" s="376"/>
      <c r="AJ34" s="376"/>
      <c r="AK34" s="376"/>
      <c r="AL34" s="376"/>
      <c r="AM34" s="376"/>
      <c r="AN34" s="376"/>
      <c r="AO34" s="376"/>
      <c r="AP34" s="376"/>
      <c r="AQ34" s="376"/>
      <c r="AR34" s="376"/>
    </row>
    <row r="35" spans="1:44" s="345" customFormat="1" ht="22.5" customHeight="1" thickBot="1" x14ac:dyDescent="0.3">
      <c r="A35" s="663" t="s">
        <v>966</v>
      </c>
      <c r="B35" s="754" t="s">
        <v>965</v>
      </c>
      <c r="C35" s="755"/>
      <c r="D35" s="755"/>
      <c r="E35" s="664"/>
      <c r="F35" s="668" t="s">
        <v>964</v>
      </c>
      <c r="G35" s="664"/>
      <c r="H35" s="665" t="s">
        <v>963</v>
      </c>
      <c r="I35" s="666"/>
      <c r="J35" s="667" t="s">
        <v>962</v>
      </c>
      <c r="K35" s="361"/>
      <c r="L35" s="372" t="s">
        <v>961</v>
      </c>
      <c r="M35" s="374" t="s">
        <v>871</v>
      </c>
      <c r="N35" s="374" t="s">
        <v>869</v>
      </c>
      <c r="O35" s="374" t="s">
        <v>867</v>
      </c>
      <c r="P35" s="372" t="s">
        <v>960</v>
      </c>
      <c r="Q35" s="373" t="s">
        <v>959</v>
      </c>
      <c r="R35" s="372" t="s">
        <v>958</v>
      </c>
      <c r="S35" s="371" t="s">
        <v>1990</v>
      </c>
      <c r="U35" s="370" t="s">
        <v>957</v>
      </c>
      <c r="W35" s="345" t="s">
        <v>956</v>
      </c>
      <c r="X35" s="369">
        <f ca="1">SUM(W36:W1048576)</f>
        <v>0</v>
      </c>
      <c r="AA35" s="341" t="s">
        <v>953</v>
      </c>
      <c r="AB35" s="346"/>
      <c r="AC35" s="346"/>
      <c r="AD35" s="346"/>
      <c r="AE35" s="346"/>
      <c r="AF35" s="346"/>
      <c r="AG35" s="346"/>
      <c r="AH35" s="346"/>
      <c r="AI35" s="346"/>
      <c r="AJ35" s="346"/>
      <c r="AK35" s="346"/>
      <c r="AL35" s="346"/>
      <c r="AM35" s="346"/>
      <c r="AN35" s="346"/>
      <c r="AO35" s="346"/>
      <c r="AP35" s="346"/>
      <c r="AQ35" s="346"/>
      <c r="AR35" s="346"/>
    </row>
    <row r="36" spans="1:44" s="345" customFormat="1" x14ac:dyDescent="0.25">
      <c r="A36" s="364">
        <f>IF(ISBLANK(B36),"",1)</f>
        <v>1</v>
      </c>
      <c r="B36" s="749" t="s">
        <v>1997</v>
      </c>
      <c r="C36" s="750"/>
      <c r="D36" s="750"/>
      <c r="E36" s="751"/>
      <c r="F36" s="752">
        <v>22222277</v>
      </c>
      <c r="G36" s="753"/>
      <c r="H36" s="756">
        <v>25204</v>
      </c>
      <c r="I36" s="757"/>
      <c r="J36" s="366" t="str">
        <f t="shared" ref="J36:J99" ca="1" si="0">Q36</f>
        <v>CORRECTO</v>
      </c>
      <c r="K36" s="365"/>
      <c r="L36" s="349">
        <f t="shared" ref="L36:L37" si="1">IF(ISERROR(A36),100,1)</f>
        <v>1</v>
      </c>
      <c r="M36" s="349">
        <f t="shared" ref="M36:M37" si="2">IF(LEN(B36)=0,1,0)</f>
        <v>0</v>
      </c>
      <c r="N36" s="349">
        <f t="shared" ref="N36:N99" si="3">IF(LEN(F36)=0,1,IF(COUNTIF($F$36:$F$540,F36)&gt;1,100,0))</f>
        <v>0</v>
      </c>
      <c r="O36" s="349">
        <f t="shared" ref="O36:O99" si="4">IF(LEN(H36)=0,1,0)</f>
        <v>0</v>
      </c>
      <c r="P36" s="349">
        <f t="shared" ref="P36:P99" si="5">SUM(L36:O36)</f>
        <v>1</v>
      </c>
      <c r="Q36" s="349" t="str">
        <f ca="1">IF(OR(P36=0,P36=4),"",IF(L36=100,'12 - 1 - AUXILIAR-MANTENIMIENTO'!$B$129,IF(M36=1,'12 - 1 - AUXILIAR-MANTENIMIENTO'!$B$130,IF(N36=1,'12 - 1 - AUXILIAR-MANTENIMIENTO'!$B$131,IF(O36=1,'12 - 1 - AUXILIAR-MANTENIMIENTO'!$B$132,IF(N36=100,'12 - 1 - AUXILIAR-MANTENIMIENTO'!$B$133,S36))))))</f>
        <v>CORRECTO</v>
      </c>
      <c r="R36" s="363">
        <f t="shared" ref="R36:R99" ca="1" si="6">IF(ISBLANK(H36),"",YEAR($J$6)-YEAR(H36)+IF(MONTH($J$6)&lt;MONTH(H36),-1,0))</f>
        <v>53</v>
      </c>
      <c r="S36" s="362" t="str">
        <f ca="1">IF(R36="","",IF(AND(R36&gt;=3,R36&lt;=60),"CORRECTO","INCORRECTO"))</f>
        <v>CORRECTO</v>
      </c>
      <c r="U36" s="345">
        <f>'12 - 1 - AUXILIAR-MANTENIMIENTO'!B46</f>
        <v>0</v>
      </c>
      <c r="V36" s="345" t="b">
        <f t="shared" ref="V36:V369" ca="1" si="7">AND(S36="MENOR",U36=TRUE)</f>
        <v>0</v>
      </c>
      <c r="W36" s="361">
        <f ca="1">IFERROR(FIND("#",J36,1),0)</f>
        <v>0</v>
      </c>
      <c r="AA36" s="341" t="s">
        <v>953</v>
      </c>
      <c r="AB36" s="346"/>
      <c r="AC36" s="346"/>
      <c r="AD36" s="346"/>
      <c r="AE36" s="346"/>
      <c r="AF36" s="346"/>
      <c r="AG36" s="346"/>
      <c r="AH36" s="346"/>
      <c r="AI36" s="346"/>
      <c r="AJ36" s="346"/>
      <c r="AK36" s="346"/>
      <c r="AL36" s="346"/>
      <c r="AM36" s="346"/>
      <c r="AN36" s="346"/>
      <c r="AO36" s="346"/>
      <c r="AP36" s="346"/>
      <c r="AQ36" s="346"/>
      <c r="AR36" s="346"/>
    </row>
    <row r="37" spans="1:44" s="345" customFormat="1" x14ac:dyDescent="0.25">
      <c r="A37" s="364">
        <f t="shared" ref="A37:A100" si="8">IF(ISBLANK(B37),"",1+A36)</f>
        <v>2</v>
      </c>
      <c r="B37" s="749" t="s">
        <v>1996</v>
      </c>
      <c r="C37" s="750"/>
      <c r="D37" s="750"/>
      <c r="E37" s="751"/>
      <c r="F37" s="752">
        <v>2222541</v>
      </c>
      <c r="G37" s="753"/>
      <c r="H37" s="756">
        <v>43267</v>
      </c>
      <c r="I37" s="757"/>
      <c r="J37" s="366" t="str">
        <f t="shared" ca="1" si="0"/>
        <v>CORRECTO</v>
      </c>
      <c r="K37" s="365"/>
      <c r="L37" s="349">
        <f t="shared" si="1"/>
        <v>1</v>
      </c>
      <c r="M37" s="349">
        <f t="shared" si="2"/>
        <v>0</v>
      </c>
      <c r="N37" s="349">
        <f t="shared" si="3"/>
        <v>0</v>
      </c>
      <c r="O37" s="349">
        <f t="shared" si="4"/>
        <v>0</v>
      </c>
      <c r="P37" s="349">
        <f t="shared" si="5"/>
        <v>1</v>
      </c>
      <c r="Q37" s="349" t="str">
        <f ca="1">IF(OR(P37=0,P37=4),"",IF(L37=100,'12 - 1 - AUXILIAR-MANTENIMIENTO'!$B$129,IF(M37=1,'12 - 1 - AUXILIAR-MANTENIMIENTO'!$B$130,IF(N37=1,'12 - 1 - AUXILIAR-MANTENIMIENTO'!$B$131,IF(O37=1,'12 - 1 - AUXILIAR-MANTENIMIENTO'!$B$132,IF(N37=100,'12 - 1 - AUXILIAR-MANTENIMIENTO'!$B$133,S37))))))</f>
        <v>CORRECTO</v>
      </c>
      <c r="R37" s="363">
        <f t="shared" ca="1" si="6"/>
        <v>4</v>
      </c>
      <c r="S37" s="362" t="str">
        <f t="shared" ref="S37" ca="1" si="9">IF(R37="","",IF(AND(R37&gt;=3,R37&lt;=60),"CORRECTO","INCORRECTO"))</f>
        <v>CORRECTO</v>
      </c>
      <c r="U37" s="345">
        <f t="shared" ref="U37:U370" si="10">U36</f>
        <v>0</v>
      </c>
      <c r="V37" s="345" t="b">
        <f t="shared" ca="1" si="7"/>
        <v>0</v>
      </c>
      <c r="W37" s="361">
        <f ca="1">IFERROR(FIND("#",J37,1),0)</f>
        <v>0</v>
      </c>
      <c r="AA37" s="341" t="str">
        <f>IF(LEN(A37)=0,"","Imprime")</f>
        <v>Imprime</v>
      </c>
      <c r="AB37" s="346"/>
      <c r="AC37" s="346"/>
      <c r="AD37" s="346"/>
      <c r="AE37" s="346"/>
      <c r="AF37" s="346"/>
      <c r="AG37" s="346"/>
      <c r="AH37" s="346"/>
      <c r="AI37" s="346"/>
      <c r="AJ37" s="346"/>
      <c r="AK37" s="346"/>
      <c r="AL37" s="346"/>
      <c r="AM37" s="346"/>
      <c r="AN37" s="346"/>
      <c r="AO37" s="346"/>
      <c r="AP37" s="346"/>
      <c r="AQ37" s="346"/>
      <c r="AR37" s="346"/>
    </row>
    <row r="38" spans="1:44" s="345" customFormat="1" x14ac:dyDescent="0.25">
      <c r="A38" s="364">
        <f t="shared" si="8"/>
        <v>3</v>
      </c>
      <c r="B38" s="749" t="s">
        <v>2006</v>
      </c>
      <c r="C38" s="750"/>
      <c r="D38" s="750"/>
      <c r="E38" s="751"/>
      <c r="F38" s="752">
        <v>55200200</v>
      </c>
      <c r="G38" s="753"/>
      <c r="H38" s="756">
        <v>42171</v>
      </c>
      <c r="I38" s="757"/>
      <c r="J38" s="366" t="str">
        <f t="shared" ca="1" si="0"/>
        <v>CORRECTO</v>
      </c>
      <c r="K38" s="365"/>
      <c r="L38" s="349">
        <f t="shared" ref="L38:L41" si="11">IF(ISERROR(A38),100,1)</f>
        <v>1</v>
      </c>
      <c r="M38" s="349">
        <f t="shared" ref="M38:M41" si="12">IF(LEN(B38)=0,1,0)</f>
        <v>0</v>
      </c>
      <c r="N38" s="349">
        <f t="shared" si="3"/>
        <v>0</v>
      </c>
      <c r="O38" s="349">
        <f t="shared" si="4"/>
        <v>0</v>
      </c>
      <c r="P38" s="349">
        <f t="shared" si="5"/>
        <v>1</v>
      </c>
      <c r="Q38" s="349" t="str">
        <f ca="1">IF(OR(P38=0,P38=4),"",IF(L38=100,'12 - 1 - AUXILIAR-MANTENIMIENTO'!$B$129,IF(M38=1,'12 - 1 - AUXILIAR-MANTENIMIENTO'!$B$130,IF(N38=1,'12 - 1 - AUXILIAR-MANTENIMIENTO'!$B$131,IF(O38=1,'12 - 1 - AUXILIAR-MANTENIMIENTO'!$B$132,IF(N38=100,'12 - 1 - AUXILIAR-MANTENIMIENTO'!$B$133,S38))))))</f>
        <v>CORRECTO</v>
      </c>
      <c r="R38" s="363">
        <f t="shared" ca="1" si="6"/>
        <v>7</v>
      </c>
      <c r="S38" s="362" t="str">
        <f t="shared" ref="S38:S41" ca="1" si="13">IF(R38="","",IF(AND(R38&gt;=3,R38&lt;=60),"CORRECTO","INCORRECTO"))</f>
        <v>CORRECTO</v>
      </c>
      <c r="W38" s="361"/>
      <c r="AA38" s="341"/>
      <c r="AB38" s="346"/>
      <c r="AC38" s="346"/>
      <c r="AD38" s="346"/>
      <c r="AE38" s="346"/>
      <c r="AF38" s="346"/>
      <c r="AG38" s="346"/>
      <c r="AH38" s="346"/>
      <c r="AI38" s="346"/>
      <c r="AJ38" s="346"/>
      <c r="AK38" s="346"/>
      <c r="AL38" s="346"/>
      <c r="AM38" s="346"/>
      <c r="AN38" s="346"/>
      <c r="AO38" s="346"/>
      <c r="AP38" s="346"/>
      <c r="AQ38" s="346"/>
      <c r="AR38" s="346"/>
    </row>
    <row r="39" spans="1:44" s="345" customFormat="1" x14ac:dyDescent="0.25">
      <c r="A39" s="364" t="str">
        <f t="shared" si="8"/>
        <v/>
      </c>
      <c r="B39" s="749"/>
      <c r="C39" s="750"/>
      <c r="D39" s="750"/>
      <c r="E39" s="751"/>
      <c r="F39" s="752"/>
      <c r="G39" s="753"/>
      <c r="H39" s="756"/>
      <c r="I39" s="757"/>
      <c r="J39" s="366" t="str">
        <f t="shared" si="0"/>
        <v/>
      </c>
      <c r="K39" s="365"/>
      <c r="L39" s="349">
        <f t="shared" si="11"/>
        <v>1</v>
      </c>
      <c r="M39" s="349">
        <f t="shared" si="12"/>
        <v>1</v>
      </c>
      <c r="N39" s="349">
        <f t="shared" si="3"/>
        <v>1</v>
      </c>
      <c r="O39" s="349">
        <f t="shared" si="4"/>
        <v>1</v>
      </c>
      <c r="P39" s="349">
        <f t="shared" si="5"/>
        <v>4</v>
      </c>
      <c r="Q39" s="349" t="str">
        <f>IF(OR(P39=0,P39=4),"",IF(L39=100,'12 - 1 - AUXILIAR-MANTENIMIENTO'!$B$129,IF(M39=1,'12 - 1 - AUXILIAR-MANTENIMIENTO'!$B$130,IF(N39=1,'12 - 1 - AUXILIAR-MANTENIMIENTO'!$B$131,IF(O39=1,'12 - 1 - AUXILIAR-MANTENIMIENTO'!$B$132,IF(N39=100,'12 - 1 - AUXILIAR-MANTENIMIENTO'!$B$133,S39))))))</f>
        <v/>
      </c>
      <c r="R39" s="363" t="str">
        <f t="shared" si="6"/>
        <v/>
      </c>
      <c r="S39" s="362" t="str">
        <f t="shared" si="13"/>
        <v/>
      </c>
      <c r="W39" s="361"/>
      <c r="AA39" s="341"/>
      <c r="AB39" s="346"/>
      <c r="AC39" s="346"/>
      <c r="AD39" s="346"/>
      <c r="AE39" s="346"/>
      <c r="AF39" s="346"/>
      <c r="AG39" s="346"/>
      <c r="AH39" s="346"/>
      <c r="AI39" s="346"/>
      <c r="AJ39" s="346"/>
      <c r="AK39" s="346"/>
      <c r="AL39" s="346"/>
      <c r="AM39" s="346"/>
      <c r="AN39" s="346"/>
      <c r="AO39" s="346"/>
      <c r="AP39" s="346"/>
      <c r="AQ39" s="346"/>
      <c r="AR39" s="346"/>
    </row>
    <row r="40" spans="1:44" s="345" customFormat="1" x14ac:dyDescent="0.25">
      <c r="A40" s="364" t="str">
        <f t="shared" si="8"/>
        <v/>
      </c>
      <c r="B40" s="749"/>
      <c r="C40" s="750"/>
      <c r="D40" s="750"/>
      <c r="E40" s="751"/>
      <c r="F40" s="752"/>
      <c r="G40" s="753"/>
      <c r="H40" s="756"/>
      <c r="I40" s="757"/>
      <c r="J40" s="366" t="str">
        <f t="shared" si="0"/>
        <v/>
      </c>
      <c r="K40" s="365"/>
      <c r="L40" s="349">
        <f t="shared" si="11"/>
        <v>1</v>
      </c>
      <c r="M40" s="349">
        <f t="shared" si="12"/>
        <v>1</v>
      </c>
      <c r="N40" s="349">
        <f t="shared" si="3"/>
        <v>1</v>
      </c>
      <c r="O40" s="349">
        <f t="shared" si="4"/>
        <v>1</v>
      </c>
      <c r="P40" s="349">
        <f t="shared" si="5"/>
        <v>4</v>
      </c>
      <c r="Q40" s="349" t="str">
        <f>IF(OR(P40=0,P40=4),"",IF(L40=100,'12 - 1 - AUXILIAR-MANTENIMIENTO'!$B$129,IF(M40=1,'12 - 1 - AUXILIAR-MANTENIMIENTO'!$B$130,IF(N40=1,'12 - 1 - AUXILIAR-MANTENIMIENTO'!$B$131,IF(O40=1,'12 - 1 - AUXILIAR-MANTENIMIENTO'!$B$132,IF(N40=100,'12 - 1 - AUXILIAR-MANTENIMIENTO'!$B$133,S40))))))</f>
        <v/>
      </c>
      <c r="R40" s="363" t="str">
        <f t="shared" si="6"/>
        <v/>
      </c>
      <c r="S40" s="362" t="str">
        <f t="shared" si="13"/>
        <v/>
      </c>
      <c r="W40" s="361"/>
      <c r="AA40" s="341"/>
      <c r="AB40" s="346"/>
      <c r="AC40" s="346"/>
      <c r="AD40" s="346"/>
      <c r="AE40" s="346"/>
      <c r="AF40" s="346"/>
      <c r="AG40" s="346"/>
      <c r="AH40" s="346"/>
      <c r="AI40" s="346"/>
      <c r="AJ40" s="346"/>
      <c r="AK40" s="346"/>
      <c r="AL40" s="346"/>
      <c r="AM40" s="346"/>
      <c r="AN40" s="346"/>
      <c r="AO40" s="346"/>
      <c r="AP40" s="346"/>
      <c r="AQ40" s="346"/>
      <c r="AR40" s="346"/>
    </row>
    <row r="41" spans="1:44" s="345" customFormat="1" x14ac:dyDescent="0.25">
      <c r="A41" s="364" t="str">
        <f t="shared" si="8"/>
        <v/>
      </c>
      <c r="B41" s="749"/>
      <c r="C41" s="750"/>
      <c r="D41" s="750"/>
      <c r="E41" s="751"/>
      <c r="F41" s="752"/>
      <c r="G41" s="753"/>
      <c r="H41" s="756"/>
      <c r="I41" s="757"/>
      <c r="J41" s="366" t="str">
        <f t="shared" si="0"/>
        <v/>
      </c>
      <c r="K41" s="365"/>
      <c r="L41" s="349">
        <f t="shared" si="11"/>
        <v>1</v>
      </c>
      <c r="M41" s="349">
        <f t="shared" si="12"/>
        <v>1</v>
      </c>
      <c r="N41" s="349">
        <f t="shared" si="3"/>
        <v>1</v>
      </c>
      <c r="O41" s="349">
        <f t="shared" si="4"/>
        <v>1</v>
      </c>
      <c r="P41" s="349">
        <f t="shared" si="5"/>
        <v>4</v>
      </c>
      <c r="Q41" s="349" t="str">
        <f>IF(OR(P41=0,P41=4),"",IF(L41=100,'12 - 1 - AUXILIAR-MANTENIMIENTO'!$B$129,IF(M41=1,'12 - 1 - AUXILIAR-MANTENIMIENTO'!$B$130,IF(N41=1,'12 - 1 - AUXILIAR-MANTENIMIENTO'!$B$131,IF(O41=1,'12 - 1 - AUXILIAR-MANTENIMIENTO'!$B$132,IF(N41=100,'12 - 1 - AUXILIAR-MANTENIMIENTO'!$B$133,S41))))))</f>
        <v/>
      </c>
      <c r="R41" s="363" t="str">
        <f t="shared" si="6"/>
        <v/>
      </c>
      <c r="S41" s="362" t="str">
        <f t="shared" si="13"/>
        <v/>
      </c>
      <c r="W41" s="361"/>
      <c r="AA41" s="341"/>
      <c r="AB41" s="346"/>
      <c r="AC41" s="346"/>
      <c r="AD41" s="346"/>
      <c r="AE41" s="346"/>
      <c r="AF41" s="346"/>
      <c r="AG41" s="346"/>
      <c r="AH41" s="346"/>
      <c r="AI41" s="346"/>
      <c r="AJ41" s="346"/>
      <c r="AK41" s="346"/>
      <c r="AL41" s="346"/>
      <c r="AM41" s="346"/>
      <c r="AN41" s="346"/>
      <c r="AO41" s="346"/>
      <c r="AP41" s="346"/>
      <c r="AQ41" s="346"/>
      <c r="AR41" s="346"/>
    </row>
    <row r="42" spans="1:44" s="345" customFormat="1" x14ac:dyDescent="0.25">
      <c r="A42" s="364" t="str">
        <f t="shared" si="8"/>
        <v/>
      </c>
      <c r="B42" s="749"/>
      <c r="C42" s="750"/>
      <c r="D42" s="750"/>
      <c r="E42" s="751"/>
      <c r="F42" s="752"/>
      <c r="G42" s="753"/>
      <c r="H42" s="756"/>
      <c r="I42" s="757"/>
      <c r="J42" s="366" t="str">
        <f t="shared" si="0"/>
        <v/>
      </c>
      <c r="K42" s="365"/>
      <c r="L42" s="349">
        <f t="shared" ref="L42:L105" si="14">IF(ISERROR(A42),100,1)</f>
        <v>1</v>
      </c>
      <c r="M42" s="349">
        <f t="shared" ref="M42:M105" si="15">IF(LEN(B42)=0,1,0)</f>
        <v>1</v>
      </c>
      <c r="N42" s="349">
        <f t="shared" si="3"/>
        <v>1</v>
      </c>
      <c r="O42" s="349">
        <f t="shared" si="4"/>
        <v>1</v>
      </c>
      <c r="P42" s="349">
        <f t="shared" si="5"/>
        <v>4</v>
      </c>
      <c r="Q42" s="349" t="str">
        <f>IF(OR(P42=0,P42=4),"",IF(L42=100,'12 - 1 - AUXILIAR-MANTENIMIENTO'!$B$129,IF(M42=1,'12 - 1 - AUXILIAR-MANTENIMIENTO'!$B$130,IF(N42=1,'12 - 1 - AUXILIAR-MANTENIMIENTO'!$B$131,IF(O42=1,'12 - 1 - AUXILIAR-MANTENIMIENTO'!$B$132,IF(N42=100,'12 - 1 - AUXILIAR-MANTENIMIENTO'!$B$133,S42))))))</f>
        <v/>
      </c>
      <c r="R42" s="363" t="str">
        <f t="shared" si="6"/>
        <v/>
      </c>
      <c r="S42" s="362" t="str">
        <f t="shared" ref="S42:S105" si="16">IF(R42="","",IF(AND(R42&gt;=3,R42&lt;=60),"CORRECTO","INCORRECTO"))</f>
        <v/>
      </c>
      <c r="W42" s="361"/>
      <c r="AA42" s="341"/>
      <c r="AB42" s="346"/>
      <c r="AC42" s="346"/>
      <c r="AD42" s="346"/>
      <c r="AE42" s="346"/>
      <c r="AF42" s="346"/>
      <c r="AG42" s="346"/>
      <c r="AH42" s="346"/>
      <c r="AI42" s="346"/>
      <c r="AJ42" s="346"/>
      <c r="AK42" s="346"/>
      <c r="AL42" s="346"/>
      <c r="AM42" s="346"/>
      <c r="AN42" s="346"/>
      <c r="AO42" s="346"/>
      <c r="AP42" s="346"/>
      <c r="AQ42" s="346"/>
      <c r="AR42" s="346"/>
    </row>
    <row r="43" spans="1:44" s="345" customFormat="1" x14ac:dyDescent="0.25">
      <c r="A43" s="364" t="str">
        <f t="shared" si="8"/>
        <v/>
      </c>
      <c r="B43" s="749"/>
      <c r="C43" s="750"/>
      <c r="D43" s="750"/>
      <c r="E43" s="751"/>
      <c r="F43" s="752"/>
      <c r="G43" s="753"/>
      <c r="H43" s="756"/>
      <c r="I43" s="757"/>
      <c r="J43" s="366" t="str">
        <f t="shared" si="0"/>
        <v/>
      </c>
      <c r="K43" s="365"/>
      <c r="L43" s="349">
        <f t="shared" si="14"/>
        <v>1</v>
      </c>
      <c r="M43" s="349">
        <f t="shared" si="15"/>
        <v>1</v>
      </c>
      <c r="N43" s="349">
        <f t="shared" si="3"/>
        <v>1</v>
      </c>
      <c r="O43" s="349">
        <f t="shared" si="4"/>
        <v>1</v>
      </c>
      <c r="P43" s="349">
        <f t="shared" si="5"/>
        <v>4</v>
      </c>
      <c r="Q43" s="349" t="str">
        <f>IF(OR(P43=0,P43=4),"",IF(L43=100,'12 - 1 - AUXILIAR-MANTENIMIENTO'!$B$129,IF(M43=1,'12 - 1 - AUXILIAR-MANTENIMIENTO'!$B$130,IF(N43=1,'12 - 1 - AUXILIAR-MANTENIMIENTO'!$B$131,IF(O43=1,'12 - 1 - AUXILIAR-MANTENIMIENTO'!$B$132,IF(N43=100,'12 - 1 - AUXILIAR-MANTENIMIENTO'!$B$133,S43))))))</f>
        <v/>
      </c>
      <c r="R43" s="363" t="str">
        <f t="shared" si="6"/>
        <v/>
      </c>
      <c r="S43" s="362" t="str">
        <f t="shared" si="16"/>
        <v/>
      </c>
      <c r="W43" s="361"/>
      <c r="AA43" s="341"/>
      <c r="AB43" s="346"/>
      <c r="AC43" s="346"/>
      <c r="AD43" s="346"/>
      <c r="AE43" s="346"/>
      <c r="AF43" s="346"/>
      <c r="AG43" s="346"/>
      <c r="AH43" s="346"/>
      <c r="AI43" s="346"/>
      <c r="AJ43" s="346"/>
      <c r="AK43" s="346"/>
      <c r="AL43" s="346"/>
      <c r="AM43" s="346"/>
      <c r="AN43" s="346"/>
      <c r="AO43" s="346"/>
      <c r="AP43" s="346"/>
      <c r="AQ43" s="346"/>
      <c r="AR43" s="346"/>
    </row>
    <row r="44" spans="1:44" s="345" customFormat="1" x14ac:dyDescent="0.25">
      <c r="A44" s="364" t="str">
        <f t="shared" si="8"/>
        <v/>
      </c>
      <c r="B44" s="749"/>
      <c r="C44" s="750"/>
      <c r="D44" s="750"/>
      <c r="E44" s="751"/>
      <c r="F44" s="752"/>
      <c r="G44" s="753"/>
      <c r="H44" s="756"/>
      <c r="I44" s="757"/>
      <c r="J44" s="366" t="str">
        <f t="shared" si="0"/>
        <v/>
      </c>
      <c r="K44" s="365"/>
      <c r="L44" s="349">
        <f t="shared" si="14"/>
        <v>1</v>
      </c>
      <c r="M44" s="349">
        <f t="shared" si="15"/>
        <v>1</v>
      </c>
      <c r="N44" s="349">
        <f t="shared" si="3"/>
        <v>1</v>
      </c>
      <c r="O44" s="349">
        <f t="shared" si="4"/>
        <v>1</v>
      </c>
      <c r="P44" s="349">
        <f t="shared" si="5"/>
        <v>4</v>
      </c>
      <c r="Q44" s="349" t="str">
        <f>IF(OR(P44=0,P44=4),"",IF(L44=100,'12 - 1 - AUXILIAR-MANTENIMIENTO'!$B$129,IF(M44=1,'12 - 1 - AUXILIAR-MANTENIMIENTO'!$B$130,IF(N44=1,'12 - 1 - AUXILIAR-MANTENIMIENTO'!$B$131,IF(O44=1,'12 - 1 - AUXILIAR-MANTENIMIENTO'!$B$132,IF(N44=100,'12 - 1 - AUXILIAR-MANTENIMIENTO'!$B$133,S44))))))</f>
        <v/>
      </c>
      <c r="R44" s="363" t="str">
        <f t="shared" si="6"/>
        <v/>
      </c>
      <c r="S44" s="362" t="str">
        <f t="shared" si="16"/>
        <v/>
      </c>
      <c r="W44" s="361"/>
      <c r="AA44" s="341"/>
      <c r="AB44" s="346"/>
      <c r="AC44" s="346"/>
      <c r="AD44" s="346"/>
      <c r="AE44" s="346"/>
      <c r="AF44" s="346"/>
      <c r="AG44" s="346"/>
      <c r="AH44" s="346"/>
      <c r="AI44" s="346"/>
      <c r="AJ44" s="346"/>
      <c r="AK44" s="346"/>
      <c r="AL44" s="346"/>
      <c r="AM44" s="346"/>
      <c r="AN44" s="346"/>
      <c r="AO44" s="346"/>
      <c r="AP44" s="346"/>
      <c r="AQ44" s="346"/>
      <c r="AR44" s="346"/>
    </row>
    <row r="45" spans="1:44" s="345" customFormat="1" x14ac:dyDescent="0.25">
      <c r="A45" s="364" t="str">
        <f t="shared" si="8"/>
        <v/>
      </c>
      <c r="B45" s="749"/>
      <c r="C45" s="750"/>
      <c r="D45" s="750"/>
      <c r="E45" s="751"/>
      <c r="F45" s="752"/>
      <c r="G45" s="753"/>
      <c r="H45" s="756"/>
      <c r="I45" s="757"/>
      <c r="J45" s="366" t="str">
        <f t="shared" si="0"/>
        <v/>
      </c>
      <c r="K45" s="365"/>
      <c r="L45" s="349">
        <f t="shared" si="14"/>
        <v>1</v>
      </c>
      <c r="M45" s="349">
        <f t="shared" si="15"/>
        <v>1</v>
      </c>
      <c r="N45" s="349">
        <f t="shared" si="3"/>
        <v>1</v>
      </c>
      <c r="O45" s="349">
        <f t="shared" si="4"/>
        <v>1</v>
      </c>
      <c r="P45" s="349">
        <f t="shared" si="5"/>
        <v>4</v>
      </c>
      <c r="Q45" s="349" t="str">
        <f>IF(OR(P45=0,P45=4),"",IF(L45=100,'12 - 1 - AUXILIAR-MANTENIMIENTO'!$B$129,IF(M45=1,'12 - 1 - AUXILIAR-MANTENIMIENTO'!$B$130,IF(N45=1,'12 - 1 - AUXILIAR-MANTENIMIENTO'!$B$131,IF(O45=1,'12 - 1 - AUXILIAR-MANTENIMIENTO'!$B$132,IF(N45=100,'12 - 1 - AUXILIAR-MANTENIMIENTO'!$B$133,S45))))))</f>
        <v/>
      </c>
      <c r="R45" s="363" t="str">
        <f t="shared" si="6"/>
        <v/>
      </c>
      <c r="S45" s="362" t="str">
        <f t="shared" si="16"/>
        <v/>
      </c>
      <c r="W45" s="361"/>
      <c r="AA45" s="341"/>
      <c r="AB45" s="346"/>
      <c r="AC45" s="346"/>
      <c r="AD45" s="346"/>
      <c r="AE45" s="346"/>
      <c r="AF45" s="346"/>
      <c r="AG45" s="346"/>
      <c r="AH45" s="346"/>
      <c r="AI45" s="346"/>
      <c r="AJ45" s="346"/>
      <c r="AK45" s="346"/>
      <c r="AL45" s="346"/>
      <c r="AM45" s="346"/>
      <c r="AN45" s="346"/>
      <c r="AO45" s="346"/>
      <c r="AP45" s="346"/>
      <c r="AQ45" s="346"/>
      <c r="AR45" s="346"/>
    </row>
    <row r="46" spans="1:44" s="345" customFormat="1" x14ac:dyDescent="0.25">
      <c r="A46" s="364" t="str">
        <f t="shared" si="8"/>
        <v/>
      </c>
      <c r="B46" s="749"/>
      <c r="C46" s="750"/>
      <c r="D46" s="750"/>
      <c r="E46" s="751"/>
      <c r="F46" s="752"/>
      <c r="G46" s="753"/>
      <c r="H46" s="756"/>
      <c r="I46" s="757"/>
      <c r="J46" s="366" t="str">
        <f t="shared" si="0"/>
        <v/>
      </c>
      <c r="K46" s="365"/>
      <c r="L46" s="349">
        <f t="shared" si="14"/>
        <v>1</v>
      </c>
      <c r="M46" s="349">
        <f t="shared" si="15"/>
        <v>1</v>
      </c>
      <c r="N46" s="349">
        <f t="shared" si="3"/>
        <v>1</v>
      </c>
      <c r="O46" s="349">
        <f t="shared" si="4"/>
        <v>1</v>
      </c>
      <c r="P46" s="349">
        <f t="shared" si="5"/>
        <v>4</v>
      </c>
      <c r="Q46" s="349" t="str">
        <f>IF(OR(P46=0,P46=4),"",IF(L46=100,'12 - 1 - AUXILIAR-MANTENIMIENTO'!$B$129,IF(M46=1,'12 - 1 - AUXILIAR-MANTENIMIENTO'!$B$130,IF(N46=1,'12 - 1 - AUXILIAR-MANTENIMIENTO'!$B$131,IF(O46=1,'12 - 1 - AUXILIAR-MANTENIMIENTO'!$B$132,IF(N46=100,'12 - 1 - AUXILIAR-MANTENIMIENTO'!$B$133,S46))))))</f>
        <v/>
      </c>
      <c r="R46" s="363" t="str">
        <f t="shared" si="6"/>
        <v/>
      </c>
      <c r="S46" s="362" t="str">
        <f t="shared" si="16"/>
        <v/>
      </c>
      <c r="W46" s="361"/>
      <c r="AA46" s="341"/>
      <c r="AB46" s="346"/>
      <c r="AC46" s="346"/>
      <c r="AD46" s="346"/>
      <c r="AE46" s="346"/>
      <c r="AF46" s="346"/>
      <c r="AG46" s="346"/>
      <c r="AH46" s="346"/>
      <c r="AI46" s="346"/>
      <c r="AJ46" s="346"/>
      <c r="AK46" s="346"/>
      <c r="AL46" s="346"/>
      <c r="AM46" s="346"/>
      <c r="AN46" s="346"/>
      <c r="AO46" s="346"/>
      <c r="AP46" s="346"/>
      <c r="AQ46" s="346"/>
      <c r="AR46" s="346"/>
    </row>
    <row r="47" spans="1:44" s="345" customFormat="1" x14ac:dyDescent="0.25">
      <c r="A47" s="364" t="str">
        <f t="shared" si="8"/>
        <v/>
      </c>
      <c r="B47" s="749"/>
      <c r="C47" s="750"/>
      <c r="D47" s="750"/>
      <c r="E47" s="751"/>
      <c r="F47" s="752"/>
      <c r="G47" s="753"/>
      <c r="H47" s="756"/>
      <c r="I47" s="757"/>
      <c r="J47" s="366" t="str">
        <f t="shared" si="0"/>
        <v/>
      </c>
      <c r="K47" s="365"/>
      <c r="L47" s="349">
        <f t="shared" si="14"/>
        <v>1</v>
      </c>
      <c r="M47" s="349">
        <f t="shared" si="15"/>
        <v>1</v>
      </c>
      <c r="N47" s="349">
        <f t="shared" si="3"/>
        <v>1</v>
      </c>
      <c r="O47" s="349">
        <f t="shared" si="4"/>
        <v>1</v>
      </c>
      <c r="P47" s="349">
        <f t="shared" si="5"/>
        <v>4</v>
      </c>
      <c r="Q47" s="349" t="str">
        <f>IF(OR(P47=0,P47=4),"",IF(L47=100,'12 - 1 - AUXILIAR-MANTENIMIENTO'!$B$129,IF(M47=1,'12 - 1 - AUXILIAR-MANTENIMIENTO'!$B$130,IF(N47=1,'12 - 1 - AUXILIAR-MANTENIMIENTO'!$B$131,IF(O47=1,'12 - 1 - AUXILIAR-MANTENIMIENTO'!$B$132,IF(N47=100,'12 - 1 - AUXILIAR-MANTENIMIENTO'!$B$133,S47))))))</f>
        <v/>
      </c>
      <c r="R47" s="363" t="str">
        <f t="shared" si="6"/>
        <v/>
      </c>
      <c r="S47" s="362" t="str">
        <f t="shared" si="16"/>
        <v/>
      </c>
      <c r="W47" s="361"/>
      <c r="AA47" s="341"/>
      <c r="AB47" s="346"/>
      <c r="AC47" s="346"/>
      <c r="AD47" s="346"/>
      <c r="AE47" s="346"/>
      <c r="AF47" s="346"/>
      <c r="AG47" s="346"/>
      <c r="AH47" s="346"/>
      <c r="AI47" s="346"/>
      <c r="AJ47" s="346"/>
      <c r="AK47" s="346"/>
      <c r="AL47" s="346"/>
      <c r="AM47" s="346"/>
      <c r="AN47" s="346"/>
      <c r="AO47" s="346"/>
      <c r="AP47" s="346"/>
      <c r="AQ47" s="346"/>
      <c r="AR47" s="346"/>
    </row>
    <row r="48" spans="1:44" s="345" customFormat="1" x14ac:dyDescent="0.25">
      <c r="A48" s="364" t="str">
        <f t="shared" si="8"/>
        <v/>
      </c>
      <c r="B48" s="749"/>
      <c r="C48" s="750"/>
      <c r="D48" s="750"/>
      <c r="E48" s="751"/>
      <c r="F48" s="752"/>
      <c r="G48" s="753"/>
      <c r="H48" s="756"/>
      <c r="I48" s="757"/>
      <c r="J48" s="366" t="str">
        <f t="shared" si="0"/>
        <v/>
      </c>
      <c r="K48" s="365"/>
      <c r="L48" s="349">
        <f t="shared" si="14"/>
        <v>1</v>
      </c>
      <c r="M48" s="349">
        <f t="shared" si="15"/>
        <v>1</v>
      </c>
      <c r="N48" s="349">
        <f t="shared" si="3"/>
        <v>1</v>
      </c>
      <c r="O48" s="349">
        <f t="shared" si="4"/>
        <v>1</v>
      </c>
      <c r="P48" s="349">
        <f t="shared" si="5"/>
        <v>4</v>
      </c>
      <c r="Q48" s="349" t="str">
        <f>IF(OR(P48=0,P48=4),"",IF(L48=100,'12 - 1 - AUXILIAR-MANTENIMIENTO'!$B$129,IF(M48=1,'12 - 1 - AUXILIAR-MANTENIMIENTO'!$B$130,IF(N48=1,'12 - 1 - AUXILIAR-MANTENIMIENTO'!$B$131,IF(O48=1,'12 - 1 - AUXILIAR-MANTENIMIENTO'!$B$132,IF(N48=100,'12 - 1 - AUXILIAR-MANTENIMIENTO'!$B$133,S48))))))</f>
        <v/>
      </c>
      <c r="R48" s="363" t="str">
        <f t="shared" si="6"/>
        <v/>
      </c>
      <c r="S48" s="362" t="str">
        <f t="shared" si="16"/>
        <v/>
      </c>
      <c r="W48" s="361"/>
      <c r="AA48" s="341"/>
      <c r="AB48" s="346"/>
      <c r="AC48" s="346"/>
      <c r="AD48" s="346"/>
      <c r="AE48" s="346"/>
      <c r="AF48" s="346"/>
      <c r="AG48" s="346"/>
      <c r="AH48" s="346"/>
      <c r="AI48" s="346"/>
      <c r="AJ48" s="346"/>
      <c r="AK48" s="346"/>
      <c r="AL48" s="346"/>
      <c r="AM48" s="346"/>
      <c r="AN48" s="346"/>
      <c r="AO48" s="346"/>
      <c r="AP48" s="346"/>
      <c r="AQ48" s="346"/>
      <c r="AR48" s="346"/>
    </row>
    <row r="49" spans="1:44" s="345" customFormat="1" x14ac:dyDescent="0.25">
      <c r="A49" s="364" t="str">
        <f t="shared" si="8"/>
        <v/>
      </c>
      <c r="B49" s="749"/>
      <c r="C49" s="750"/>
      <c r="D49" s="750"/>
      <c r="E49" s="751"/>
      <c r="F49" s="752"/>
      <c r="G49" s="753"/>
      <c r="H49" s="756"/>
      <c r="I49" s="757"/>
      <c r="J49" s="366" t="str">
        <f t="shared" si="0"/>
        <v/>
      </c>
      <c r="K49" s="365"/>
      <c r="L49" s="349">
        <f t="shared" si="14"/>
        <v>1</v>
      </c>
      <c r="M49" s="349">
        <f t="shared" si="15"/>
        <v>1</v>
      </c>
      <c r="N49" s="349">
        <f t="shared" si="3"/>
        <v>1</v>
      </c>
      <c r="O49" s="349">
        <f t="shared" si="4"/>
        <v>1</v>
      </c>
      <c r="P49" s="349">
        <f t="shared" si="5"/>
        <v>4</v>
      </c>
      <c r="Q49" s="349" t="str">
        <f>IF(OR(P49=0,P49=4),"",IF(L49=100,'12 - 1 - AUXILIAR-MANTENIMIENTO'!$B$129,IF(M49=1,'12 - 1 - AUXILIAR-MANTENIMIENTO'!$B$130,IF(N49=1,'12 - 1 - AUXILIAR-MANTENIMIENTO'!$B$131,IF(O49=1,'12 - 1 - AUXILIAR-MANTENIMIENTO'!$B$132,IF(N49=100,'12 - 1 - AUXILIAR-MANTENIMIENTO'!$B$133,S49))))))</f>
        <v/>
      </c>
      <c r="R49" s="363" t="str">
        <f t="shared" si="6"/>
        <v/>
      </c>
      <c r="S49" s="362" t="str">
        <f t="shared" si="16"/>
        <v/>
      </c>
      <c r="W49" s="361"/>
      <c r="AA49" s="341"/>
      <c r="AB49" s="346"/>
      <c r="AC49" s="346"/>
      <c r="AD49" s="346"/>
      <c r="AE49" s="346"/>
      <c r="AF49" s="346"/>
      <c r="AG49" s="346"/>
      <c r="AH49" s="346"/>
      <c r="AI49" s="346"/>
      <c r="AJ49" s="346"/>
      <c r="AK49" s="346"/>
      <c r="AL49" s="346"/>
      <c r="AM49" s="346"/>
      <c r="AN49" s="346"/>
      <c r="AO49" s="346"/>
      <c r="AP49" s="346"/>
      <c r="AQ49" s="346"/>
      <c r="AR49" s="346"/>
    </row>
    <row r="50" spans="1:44" s="345" customFormat="1" x14ac:dyDescent="0.25">
      <c r="A50" s="364" t="str">
        <f t="shared" si="8"/>
        <v/>
      </c>
      <c r="B50" s="749"/>
      <c r="C50" s="750"/>
      <c r="D50" s="750"/>
      <c r="E50" s="751"/>
      <c r="F50" s="752"/>
      <c r="G50" s="753"/>
      <c r="H50" s="756"/>
      <c r="I50" s="757"/>
      <c r="J50" s="366" t="str">
        <f t="shared" si="0"/>
        <v/>
      </c>
      <c r="K50" s="365"/>
      <c r="L50" s="349">
        <f t="shared" si="14"/>
        <v>1</v>
      </c>
      <c r="M50" s="349">
        <f t="shared" si="15"/>
        <v>1</v>
      </c>
      <c r="N50" s="349">
        <f t="shared" si="3"/>
        <v>1</v>
      </c>
      <c r="O50" s="349">
        <f t="shared" si="4"/>
        <v>1</v>
      </c>
      <c r="P50" s="349">
        <f t="shared" si="5"/>
        <v>4</v>
      </c>
      <c r="Q50" s="349" t="str">
        <f>IF(OR(P50=0,P50=4),"",IF(L50=100,'12 - 1 - AUXILIAR-MANTENIMIENTO'!$B$129,IF(M50=1,'12 - 1 - AUXILIAR-MANTENIMIENTO'!$B$130,IF(N50=1,'12 - 1 - AUXILIAR-MANTENIMIENTO'!$B$131,IF(O50=1,'12 - 1 - AUXILIAR-MANTENIMIENTO'!$B$132,IF(N50=100,'12 - 1 - AUXILIAR-MANTENIMIENTO'!$B$133,S50))))))</f>
        <v/>
      </c>
      <c r="R50" s="363" t="str">
        <f t="shared" si="6"/>
        <v/>
      </c>
      <c r="S50" s="362" t="str">
        <f t="shared" si="16"/>
        <v/>
      </c>
      <c r="W50" s="361"/>
      <c r="AA50" s="341"/>
      <c r="AB50" s="346"/>
      <c r="AC50" s="346"/>
      <c r="AD50" s="346"/>
      <c r="AE50" s="346"/>
      <c r="AF50" s="346"/>
      <c r="AG50" s="346"/>
      <c r="AH50" s="346"/>
      <c r="AI50" s="346"/>
      <c r="AJ50" s="346"/>
      <c r="AK50" s="346"/>
      <c r="AL50" s="346"/>
      <c r="AM50" s="346"/>
      <c r="AN50" s="346"/>
      <c r="AO50" s="346"/>
      <c r="AP50" s="346"/>
      <c r="AQ50" s="346"/>
      <c r="AR50" s="346"/>
    </row>
    <row r="51" spans="1:44" s="345" customFormat="1" x14ac:dyDescent="0.25">
      <c r="A51" s="364" t="str">
        <f t="shared" si="8"/>
        <v/>
      </c>
      <c r="B51" s="749"/>
      <c r="C51" s="750"/>
      <c r="D51" s="750"/>
      <c r="E51" s="751"/>
      <c r="F51" s="752"/>
      <c r="G51" s="753"/>
      <c r="H51" s="676"/>
      <c r="I51" s="677"/>
      <c r="J51" s="366" t="str">
        <f t="shared" si="0"/>
        <v/>
      </c>
      <c r="K51" s="365"/>
      <c r="L51" s="349">
        <f t="shared" si="14"/>
        <v>1</v>
      </c>
      <c r="M51" s="349">
        <f t="shared" si="15"/>
        <v>1</v>
      </c>
      <c r="N51" s="349">
        <f t="shared" si="3"/>
        <v>1</v>
      </c>
      <c r="O51" s="349">
        <f t="shared" si="4"/>
        <v>1</v>
      </c>
      <c r="P51" s="349">
        <f t="shared" si="5"/>
        <v>4</v>
      </c>
      <c r="Q51" s="349" t="str">
        <f>IF(OR(P51=0,P51=4),"",IF(L51=100,'12 - 1 - AUXILIAR-MANTENIMIENTO'!$B$129,IF(M51=1,'12 - 1 - AUXILIAR-MANTENIMIENTO'!$B$130,IF(N51=1,'12 - 1 - AUXILIAR-MANTENIMIENTO'!$B$131,IF(O51=1,'12 - 1 - AUXILIAR-MANTENIMIENTO'!$B$132,IF(N51=100,'12 - 1 - AUXILIAR-MANTENIMIENTO'!$B$133,S51))))))</f>
        <v/>
      </c>
      <c r="R51" s="363" t="str">
        <f t="shared" si="6"/>
        <v/>
      </c>
      <c r="S51" s="362" t="str">
        <f t="shared" si="16"/>
        <v/>
      </c>
      <c r="W51" s="361"/>
      <c r="AA51" s="341"/>
      <c r="AB51" s="346"/>
      <c r="AC51" s="346"/>
      <c r="AD51" s="346"/>
      <c r="AE51" s="346"/>
      <c r="AF51" s="346"/>
      <c r="AG51" s="346"/>
      <c r="AH51" s="346"/>
      <c r="AI51" s="346"/>
      <c r="AJ51" s="346"/>
      <c r="AK51" s="346"/>
      <c r="AL51" s="346"/>
      <c r="AM51" s="346"/>
      <c r="AN51" s="346"/>
      <c r="AO51" s="346"/>
      <c r="AP51" s="346"/>
      <c r="AQ51" s="346"/>
      <c r="AR51" s="346"/>
    </row>
    <row r="52" spans="1:44" s="345" customFormat="1" x14ac:dyDescent="0.25">
      <c r="A52" s="364" t="str">
        <f t="shared" si="8"/>
        <v/>
      </c>
      <c r="B52" s="749"/>
      <c r="C52" s="750"/>
      <c r="D52" s="750"/>
      <c r="E52" s="751"/>
      <c r="F52" s="752"/>
      <c r="G52" s="753"/>
      <c r="H52" s="676"/>
      <c r="I52" s="677"/>
      <c r="J52" s="366" t="str">
        <f t="shared" si="0"/>
        <v/>
      </c>
      <c r="K52" s="365"/>
      <c r="L52" s="349">
        <f t="shared" si="14"/>
        <v>1</v>
      </c>
      <c r="M52" s="349">
        <f t="shared" si="15"/>
        <v>1</v>
      </c>
      <c r="N52" s="349">
        <f t="shared" si="3"/>
        <v>1</v>
      </c>
      <c r="O52" s="349">
        <f t="shared" si="4"/>
        <v>1</v>
      </c>
      <c r="P52" s="349">
        <f t="shared" si="5"/>
        <v>4</v>
      </c>
      <c r="Q52" s="349" t="str">
        <f>IF(OR(P52=0,P52=4),"",IF(L52=100,'12 - 1 - AUXILIAR-MANTENIMIENTO'!$B$129,IF(M52=1,'12 - 1 - AUXILIAR-MANTENIMIENTO'!$B$130,IF(N52=1,'12 - 1 - AUXILIAR-MANTENIMIENTO'!$B$131,IF(O52=1,'12 - 1 - AUXILIAR-MANTENIMIENTO'!$B$132,IF(N52=100,'12 - 1 - AUXILIAR-MANTENIMIENTO'!$B$133,S52))))))</f>
        <v/>
      </c>
      <c r="R52" s="363" t="str">
        <f t="shared" si="6"/>
        <v/>
      </c>
      <c r="S52" s="362" t="str">
        <f t="shared" si="16"/>
        <v/>
      </c>
      <c r="W52" s="361"/>
      <c r="AA52" s="341"/>
      <c r="AB52" s="346"/>
      <c r="AC52" s="346"/>
      <c r="AD52" s="346"/>
      <c r="AE52" s="346"/>
      <c r="AF52" s="346"/>
      <c r="AG52" s="346"/>
      <c r="AH52" s="346"/>
      <c r="AI52" s="346"/>
      <c r="AJ52" s="346"/>
      <c r="AK52" s="346"/>
      <c r="AL52" s="346"/>
      <c r="AM52" s="346"/>
      <c r="AN52" s="346"/>
      <c r="AO52" s="346"/>
      <c r="AP52" s="346"/>
      <c r="AQ52" s="346"/>
      <c r="AR52" s="346"/>
    </row>
    <row r="53" spans="1:44" s="345" customFormat="1" x14ac:dyDescent="0.25">
      <c r="A53" s="364" t="str">
        <f t="shared" si="8"/>
        <v/>
      </c>
      <c r="B53" s="749"/>
      <c r="C53" s="750"/>
      <c r="D53" s="750"/>
      <c r="E53" s="751"/>
      <c r="F53" s="752"/>
      <c r="G53" s="753"/>
      <c r="H53" s="676"/>
      <c r="I53" s="677"/>
      <c r="J53" s="366" t="str">
        <f t="shared" si="0"/>
        <v/>
      </c>
      <c r="K53" s="365"/>
      <c r="L53" s="349">
        <f t="shared" si="14"/>
        <v>1</v>
      </c>
      <c r="M53" s="349">
        <f t="shared" si="15"/>
        <v>1</v>
      </c>
      <c r="N53" s="349">
        <f t="shared" si="3"/>
        <v>1</v>
      </c>
      <c r="O53" s="349">
        <f t="shared" si="4"/>
        <v>1</v>
      </c>
      <c r="P53" s="349">
        <f t="shared" si="5"/>
        <v>4</v>
      </c>
      <c r="Q53" s="349" t="str">
        <f>IF(OR(P53=0,P53=4),"",IF(L53=100,'12 - 1 - AUXILIAR-MANTENIMIENTO'!$B$129,IF(M53=1,'12 - 1 - AUXILIAR-MANTENIMIENTO'!$B$130,IF(N53=1,'12 - 1 - AUXILIAR-MANTENIMIENTO'!$B$131,IF(O53=1,'12 - 1 - AUXILIAR-MANTENIMIENTO'!$B$132,IF(N53=100,'12 - 1 - AUXILIAR-MANTENIMIENTO'!$B$133,S53))))))</f>
        <v/>
      </c>
      <c r="R53" s="363" t="str">
        <f t="shared" si="6"/>
        <v/>
      </c>
      <c r="S53" s="362" t="str">
        <f t="shared" si="16"/>
        <v/>
      </c>
      <c r="W53" s="361"/>
      <c r="AA53" s="341"/>
      <c r="AB53" s="346"/>
      <c r="AC53" s="346"/>
      <c r="AD53" s="346"/>
      <c r="AE53" s="346"/>
      <c r="AF53" s="346"/>
      <c r="AG53" s="346"/>
      <c r="AH53" s="346"/>
      <c r="AI53" s="346"/>
      <c r="AJ53" s="346"/>
      <c r="AK53" s="346"/>
      <c r="AL53" s="346"/>
      <c r="AM53" s="346"/>
      <c r="AN53" s="346"/>
      <c r="AO53" s="346"/>
      <c r="AP53" s="346"/>
      <c r="AQ53" s="346"/>
      <c r="AR53" s="346"/>
    </row>
    <row r="54" spans="1:44" s="345" customFormat="1" x14ac:dyDescent="0.25">
      <c r="A54" s="364" t="str">
        <f t="shared" si="8"/>
        <v/>
      </c>
      <c r="B54" s="749"/>
      <c r="C54" s="750"/>
      <c r="D54" s="750"/>
      <c r="E54" s="751"/>
      <c r="F54" s="752"/>
      <c r="G54" s="753"/>
      <c r="H54" s="676"/>
      <c r="I54" s="677"/>
      <c r="J54" s="366" t="str">
        <f t="shared" si="0"/>
        <v/>
      </c>
      <c r="K54" s="365"/>
      <c r="L54" s="349">
        <f t="shared" si="14"/>
        <v>1</v>
      </c>
      <c r="M54" s="349">
        <f t="shared" si="15"/>
        <v>1</v>
      </c>
      <c r="N54" s="349">
        <f t="shared" si="3"/>
        <v>1</v>
      </c>
      <c r="O54" s="349">
        <f t="shared" si="4"/>
        <v>1</v>
      </c>
      <c r="P54" s="349">
        <f t="shared" si="5"/>
        <v>4</v>
      </c>
      <c r="Q54" s="349" t="str">
        <f>IF(OR(P54=0,P54=4),"",IF(L54=100,'12 - 1 - AUXILIAR-MANTENIMIENTO'!$B$129,IF(M54=1,'12 - 1 - AUXILIAR-MANTENIMIENTO'!$B$130,IF(N54=1,'12 - 1 - AUXILIAR-MANTENIMIENTO'!$B$131,IF(O54=1,'12 - 1 - AUXILIAR-MANTENIMIENTO'!$B$132,IF(N54=100,'12 - 1 - AUXILIAR-MANTENIMIENTO'!$B$133,S54))))))</f>
        <v/>
      </c>
      <c r="R54" s="363" t="str">
        <f t="shared" si="6"/>
        <v/>
      </c>
      <c r="S54" s="362" t="str">
        <f t="shared" si="16"/>
        <v/>
      </c>
      <c r="W54" s="361"/>
      <c r="AA54" s="341"/>
      <c r="AB54" s="346"/>
      <c r="AC54" s="346"/>
      <c r="AD54" s="346"/>
      <c r="AE54" s="346"/>
      <c r="AF54" s="346"/>
      <c r="AG54" s="346"/>
      <c r="AH54" s="346"/>
      <c r="AI54" s="346"/>
      <c r="AJ54" s="346"/>
      <c r="AK54" s="346"/>
      <c r="AL54" s="346"/>
      <c r="AM54" s="346"/>
      <c r="AN54" s="346"/>
      <c r="AO54" s="346"/>
      <c r="AP54" s="346"/>
      <c r="AQ54" s="346"/>
      <c r="AR54" s="346"/>
    </row>
    <row r="55" spans="1:44" s="345" customFormat="1" x14ac:dyDescent="0.25">
      <c r="A55" s="364" t="str">
        <f t="shared" si="8"/>
        <v/>
      </c>
      <c r="B55" s="749"/>
      <c r="C55" s="750"/>
      <c r="D55" s="750"/>
      <c r="E55" s="751"/>
      <c r="F55" s="752"/>
      <c r="G55" s="753"/>
      <c r="H55" s="676"/>
      <c r="I55" s="677"/>
      <c r="J55" s="366" t="str">
        <f t="shared" si="0"/>
        <v/>
      </c>
      <c r="K55" s="365"/>
      <c r="L55" s="349">
        <f t="shared" si="14"/>
        <v>1</v>
      </c>
      <c r="M55" s="349">
        <f t="shared" si="15"/>
        <v>1</v>
      </c>
      <c r="N55" s="349">
        <f t="shared" si="3"/>
        <v>1</v>
      </c>
      <c r="O55" s="349">
        <f t="shared" si="4"/>
        <v>1</v>
      </c>
      <c r="P55" s="349">
        <f t="shared" si="5"/>
        <v>4</v>
      </c>
      <c r="Q55" s="349" t="str">
        <f>IF(OR(P55=0,P55=4),"",IF(L55=100,'12 - 1 - AUXILIAR-MANTENIMIENTO'!$B$129,IF(M55=1,'12 - 1 - AUXILIAR-MANTENIMIENTO'!$B$130,IF(N55=1,'12 - 1 - AUXILIAR-MANTENIMIENTO'!$B$131,IF(O55=1,'12 - 1 - AUXILIAR-MANTENIMIENTO'!$B$132,IF(N55=100,'12 - 1 - AUXILIAR-MANTENIMIENTO'!$B$133,S55))))))</f>
        <v/>
      </c>
      <c r="R55" s="363" t="str">
        <f t="shared" si="6"/>
        <v/>
      </c>
      <c r="S55" s="362" t="str">
        <f t="shared" si="16"/>
        <v/>
      </c>
      <c r="W55" s="361"/>
      <c r="AA55" s="341"/>
      <c r="AB55" s="346"/>
      <c r="AC55" s="346"/>
      <c r="AD55" s="346"/>
      <c r="AE55" s="346"/>
      <c r="AF55" s="346"/>
      <c r="AG55" s="346"/>
      <c r="AH55" s="346"/>
      <c r="AI55" s="346"/>
      <c r="AJ55" s="346"/>
      <c r="AK55" s="346"/>
      <c r="AL55" s="346"/>
      <c r="AM55" s="346"/>
      <c r="AN55" s="346"/>
      <c r="AO55" s="346"/>
      <c r="AP55" s="346"/>
      <c r="AQ55" s="346"/>
      <c r="AR55" s="346"/>
    </row>
    <row r="56" spans="1:44" s="345" customFormat="1" x14ac:dyDescent="0.25">
      <c r="A56" s="364" t="str">
        <f t="shared" si="8"/>
        <v/>
      </c>
      <c r="B56" s="749"/>
      <c r="C56" s="750"/>
      <c r="D56" s="750"/>
      <c r="E56" s="751"/>
      <c r="F56" s="752"/>
      <c r="G56" s="753"/>
      <c r="H56" s="676"/>
      <c r="I56" s="677"/>
      <c r="J56" s="366" t="str">
        <f t="shared" si="0"/>
        <v/>
      </c>
      <c r="K56" s="365"/>
      <c r="L56" s="349">
        <f t="shared" si="14"/>
        <v>1</v>
      </c>
      <c r="M56" s="349">
        <f t="shared" si="15"/>
        <v>1</v>
      </c>
      <c r="N56" s="349">
        <f t="shared" si="3"/>
        <v>1</v>
      </c>
      <c r="O56" s="349">
        <f t="shared" si="4"/>
        <v>1</v>
      </c>
      <c r="P56" s="349">
        <f t="shared" si="5"/>
        <v>4</v>
      </c>
      <c r="Q56" s="349" t="str">
        <f>IF(OR(P56=0,P56=4),"",IF(L56=100,'12 - 1 - AUXILIAR-MANTENIMIENTO'!$B$129,IF(M56=1,'12 - 1 - AUXILIAR-MANTENIMIENTO'!$B$130,IF(N56=1,'12 - 1 - AUXILIAR-MANTENIMIENTO'!$B$131,IF(O56=1,'12 - 1 - AUXILIAR-MANTENIMIENTO'!$B$132,IF(N56=100,'12 - 1 - AUXILIAR-MANTENIMIENTO'!$B$133,S56))))))</f>
        <v/>
      </c>
      <c r="R56" s="363" t="str">
        <f t="shared" si="6"/>
        <v/>
      </c>
      <c r="S56" s="362" t="str">
        <f t="shared" si="16"/>
        <v/>
      </c>
      <c r="W56" s="361"/>
      <c r="AA56" s="341"/>
      <c r="AB56" s="346"/>
      <c r="AC56" s="346"/>
      <c r="AD56" s="346"/>
      <c r="AE56" s="346"/>
      <c r="AF56" s="346"/>
      <c r="AG56" s="346"/>
      <c r="AH56" s="346"/>
      <c r="AI56" s="346"/>
      <c r="AJ56" s="346"/>
      <c r="AK56" s="346"/>
      <c r="AL56" s="346"/>
      <c r="AM56" s="346"/>
      <c r="AN56" s="346"/>
      <c r="AO56" s="346"/>
      <c r="AP56" s="346"/>
      <c r="AQ56" s="346"/>
      <c r="AR56" s="346"/>
    </row>
    <row r="57" spans="1:44" s="345" customFormat="1" x14ac:dyDescent="0.25">
      <c r="A57" s="364" t="str">
        <f t="shared" si="8"/>
        <v/>
      </c>
      <c r="B57" s="749"/>
      <c r="C57" s="750"/>
      <c r="D57" s="750"/>
      <c r="E57" s="751"/>
      <c r="F57" s="752"/>
      <c r="G57" s="753"/>
      <c r="H57" s="676"/>
      <c r="I57" s="677"/>
      <c r="J57" s="366" t="str">
        <f t="shared" si="0"/>
        <v/>
      </c>
      <c r="K57" s="365"/>
      <c r="L57" s="349">
        <f t="shared" si="14"/>
        <v>1</v>
      </c>
      <c r="M57" s="349">
        <f t="shared" si="15"/>
        <v>1</v>
      </c>
      <c r="N57" s="349">
        <f t="shared" si="3"/>
        <v>1</v>
      </c>
      <c r="O57" s="349">
        <f t="shared" si="4"/>
        <v>1</v>
      </c>
      <c r="P57" s="349">
        <f t="shared" si="5"/>
        <v>4</v>
      </c>
      <c r="Q57" s="349" t="str">
        <f>IF(OR(P57=0,P57=4),"",IF(L57=100,'12 - 1 - AUXILIAR-MANTENIMIENTO'!$B$129,IF(M57=1,'12 - 1 - AUXILIAR-MANTENIMIENTO'!$B$130,IF(N57=1,'12 - 1 - AUXILIAR-MANTENIMIENTO'!$B$131,IF(O57=1,'12 - 1 - AUXILIAR-MANTENIMIENTO'!$B$132,IF(N57=100,'12 - 1 - AUXILIAR-MANTENIMIENTO'!$B$133,S57))))))</f>
        <v/>
      </c>
      <c r="R57" s="363" t="str">
        <f t="shared" si="6"/>
        <v/>
      </c>
      <c r="S57" s="362" t="str">
        <f t="shared" si="16"/>
        <v/>
      </c>
      <c r="W57" s="361"/>
      <c r="AA57" s="341"/>
      <c r="AB57" s="346"/>
      <c r="AC57" s="346"/>
      <c r="AD57" s="346"/>
      <c r="AE57" s="346"/>
      <c r="AF57" s="346"/>
      <c r="AG57" s="346"/>
      <c r="AH57" s="346"/>
      <c r="AI57" s="346"/>
      <c r="AJ57" s="346"/>
      <c r="AK57" s="346"/>
      <c r="AL57" s="346"/>
      <c r="AM57" s="346"/>
      <c r="AN57" s="346"/>
      <c r="AO57" s="346"/>
      <c r="AP57" s="346"/>
      <c r="AQ57" s="346"/>
      <c r="AR57" s="346"/>
    </row>
    <row r="58" spans="1:44" s="345" customFormat="1" x14ac:dyDescent="0.25">
      <c r="A58" s="364" t="str">
        <f t="shared" si="8"/>
        <v/>
      </c>
      <c r="B58" s="749"/>
      <c r="C58" s="750"/>
      <c r="D58" s="750"/>
      <c r="E58" s="751"/>
      <c r="F58" s="752"/>
      <c r="G58" s="753"/>
      <c r="H58" s="676"/>
      <c r="I58" s="677"/>
      <c r="J58" s="366" t="str">
        <f t="shared" si="0"/>
        <v/>
      </c>
      <c r="K58" s="365"/>
      <c r="L58" s="349">
        <f t="shared" si="14"/>
        <v>1</v>
      </c>
      <c r="M58" s="349">
        <f t="shared" si="15"/>
        <v>1</v>
      </c>
      <c r="N58" s="349">
        <f t="shared" si="3"/>
        <v>1</v>
      </c>
      <c r="O58" s="349">
        <f t="shared" si="4"/>
        <v>1</v>
      </c>
      <c r="P58" s="349">
        <f t="shared" si="5"/>
        <v>4</v>
      </c>
      <c r="Q58" s="349" t="str">
        <f>IF(OR(P58=0,P58=4),"",IF(L58=100,'12 - 1 - AUXILIAR-MANTENIMIENTO'!$B$129,IF(M58=1,'12 - 1 - AUXILIAR-MANTENIMIENTO'!$B$130,IF(N58=1,'12 - 1 - AUXILIAR-MANTENIMIENTO'!$B$131,IF(O58=1,'12 - 1 - AUXILIAR-MANTENIMIENTO'!$B$132,IF(N58=100,'12 - 1 - AUXILIAR-MANTENIMIENTO'!$B$133,S58))))))</f>
        <v/>
      </c>
      <c r="R58" s="363" t="str">
        <f t="shared" si="6"/>
        <v/>
      </c>
      <c r="S58" s="362" t="str">
        <f t="shared" si="16"/>
        <v/>
      </c>
      <c r="W58" s="361"/>
      <c r="AA58" s="341"/>
      <c r="AB58" s="346"/>
      <c r="AC58" s="346"/>
      <c r="AD58" s="346"/>
      <c r="AE58" s="346"/>
      <c r="AF58" s="346"/>
      <c r="AG58" s="346"/>
      <c r="AH58" s="346"/>
      <c r="AI58" s="346"/>
      <c r="AJ58" s="346"/>
      <c r="AK58" s="346"/>
      <c r="AL58" s="346"/>
      <c r="AM58" s="346"/>
      <c r="AN58" s="346"/>
      <c r="AO58" s="346"/>
      <c r="AP58" s="346"/>
      <c r="AQ58" s="346"/>
      <c r="AR58" s="346"/>
    </row>
    <row r="59" spans="1:44" s="345" customFormat="1" x14ac:dyDescent="0.25">
      <c r="A59" s="364" t="str">
        <f t="shared" si="8"/>
        <v/>
      </c>
      <c r="B59" s="749"/>
      <c r="C59" s="750"/>
      <c r="D59" s="750"/>
      <c r="E59" s="751"/>
      <c r="F59" s="752"/>
      <c r="G59" s="753"/>
      <c r="H59" s="676"/>
      <c r="I59" s="677"/>
      <c r="J59" s="366" t="str">
        <f t="shared" si="0"/>
        <v/>
      </c>
      <c r="K59" s="365"/>
      <c r="L59" s="349">
        <f t="shared" si="14"/>
        <v>1</v>
      </c>
      <c r="M59" s="349">
        <f t="shared" si="15"/>
        <v>1</v>
      </c>
      <c r="N59" s="349">
        <f t="shared" si="3"/>
        <v>1</v>
      </c>
      <c r="O59" s="349">
        <f t="shared" si="4"/>
        <v>1</v>
      </c>
      <c r="P59" s="349">
        <f t="shared" si="5"/>
        <v>4</v>
      </c>
      <c r="Q59" s="349" t="str">
        <f>IF(OR(P59=0,P59=4),"",IF(L59=100,'12 - 1 - AUXILIAR-MANTENIMIENTO'!$B$129,IF(M59=1,'12 - 1 - AUXILIAR-MANTENIMIENTO'!$B$130,IF(N59=1,'12 - 1 - AUXILIAR-MANTENIMIENTO'!$B$131,IF(O59=1,'12 - 1 - AUXILIAR-MANTENIMIENTO'!$B$132,IF(N59=100,'12 - 1 - AUXILIAR-MANTENIMIENTO'!$B$133,S59))))))</f>
        <v/>
      </c>
      <c r="R59" s="363" t="str">
        <f t="shared" si="6"/>
        <v/>
      </c>
      <c r="S59" s="362" t="str">
        <f t="shared" si="16"/>
        <v/>
      </c>
      <c r="W59" s="361"/>
      <c r="AA59" s="341"/>
      <c r="AB59" s="346"/>
      <c r="AC59" s="346"/>
      <c r="AD59" s="346"/>
      <c r="AE59" s="346"/>
      <c r="AF59" s="346"/>
      <c r="AG59" s="346"/>
      <c r="AH59" s="346"/>
      <c r="AI59" s="346"/>
      <c r="AJ59" s="346"/>
      <c r="AK59" s="346"/>
      <c r="AL59" s="346"/>
      <c r="AM59" s="346"/>
      <c r="AN59" s="346"/>
      <c r="AO59" s="346"/>
      <c r="AP59" s="346"/>
      <c r="AQ59" s="346"/>
      <c r="AR59" s="346"/>
    </row>
    <row r="60" spans="1:44" s="345" customFormat="1" x14ac:dyDescent="0.25">
      <c r="A60" s="364" t="str">
        <f t="shared" si="8"/>
        <v/>
      </c>
      <c r="B60" s="749"/>
      <c r="C60" s="750"/>
      <c r="D60" s="750"/>
      <c r="E60" s="751"/>
      <c r="F60" s="752"/>
      <c r="G60" s="753"/>
      <c r="H60" s="676"/>
      <c r="I60" s="677"/>
      <c r="J60" s="366" t="str">
        <f t="shared" si="0"/>
        <v/>
      </c>
      <c r="K60" s="365"/>
      <c r="L60" s="349">
        <f t="shared" si="14"/>
        <v>1</v>
      </c>
      <c r="M60" s="349">
        <f t="shared" si="15"/>
        <v>1</v>
      </c>
      <c r="N60" s="349">
        <f t="shared" si="3"/>
        <v>1</v>
      </c>
      <c r="O60" s="349">
        <f t="shared" si="4"/>
        <v>1</v>
      </c>
      <c r="P60" s="349">
        <f t="shared" si="5"/>
        <v>4</v>
      </c>
      <c r="Q60" s="349" t="str">
        <f>IF(OR(P60=0,P60=4),"",IF(L60=100,'12 - 1 - AUXILIAR-MANTENIMIENTO'!$B$129,IF(M60=1,'12 - 1 - AUXILIAR-MANTENIMIENTO'!$B$130,IF(N60=1,'12 - 1 - AUXILIAR-MANTENIMIENTO'!$B$131,IF(O60=1,'12 - 1 - AUXILIAR-MANTENIMIENTO'!$B$132,IF(N60=100,'12 - 1 - AUXILIAR-MANTENIMIENTO'!$B$133,S60))))))</f>
        <v/>
      </c>
      <c r="R60" s="363" t="str">
        <f t="shared" si="6"/>
        <v/>
      </c>
      <c r="S60" s="362" t="str">
        <f t="shared" si="16"/>
        <v/>
      </c>
      <c r="W60" s="361"/>
      <c r="AA60" s="341"/>
      <c r="AB60" s="346"/>
      <c r="AC60" s="346"/>
      <c r="AD60" s="346"/>
      <c r="AE60" s="346"/>
      <c r="AF60" s="346"/>
      <c r="AG60" s="346"/>
      <c r="AH60" s="346"/>
      <c r="AI60" s="346"/>
      <c r="AJ60" s="346"/>
      <c r="AK60" s="346"/>
      <c r="AL60" s="346"/>
      <c r="AM60" s="346"/>
      <c r="AN60" s="346"/>
      <c r="AO60" s="346"/>
      <c r="AP60" s="346"/>
      <c r="AQ60" s="346"/>
      <c r="AR60" s="346"/>
    </row>
    <row r="61" spans="1:44" s="345" customFormat="1" x14ac:dyDescent="0.25">
      <c r="A61" s="364" t="str">
        <f t="shared" si="8"/>
        <v/>
      </c>
      <c r="B61" s="749"/>
      <c r="C61" s="750"/>
      <c r="D61" s="750"/>
      <c r="E61" s="751"/>
      <c r="F61" s="752"/>
      <c r="G61" s="753"/>
      <c r="H61" s="676"/>
      <c r="I61" s="677"/>
      <c r="J61" s="366" t="str">
        <f t="shared" si="0"/>
        <v/>
      </c>
      <c r="K61" s="365"/>
      <c r="L61" s="349">
        <f t="shared" si="14"/>
        <v>1</v>
      </c>
      <c r="M61" s="349">
        <f t="shared" si="15"/>
        <v>1</v>
      </c>
      <c r="N61" s="349">
        <f t="shared" si="3"/>
        <v>1</v>
      </c>
      <c r="O61" s="349">
        <f t="shared" si="4"/>
        <v>1</v>
      </c>
      <c r="P61" s="349">
        <f t="shared" si="5"/>
        <v>4</v>
      </c>
      <c r="Q61" s="349" t="str">
        <f>IF(OR(P61=0,P61=4),"",IF(L61=100,'12 - 1 - AUXILIAR-MANTENIMIENTO'!$B$129,IF(M61=1,'12 - 1 - AUXILIAR-MANTENIMIENTO'!$B$130,IF(N61=1,'12 - 1 - AUXILIAR-MANTENIMIENTO'!$B$131,IF(O61=1,'12 - 1 - AUXILIAR-MANTENIMIENTO'!$B$132,IF(N61=100,'12 - 1 - AUXILIAR-MANTENIMIENTO'!$B$133,S61))))))</f>
        <v/>
      </c>
      <c r="R61" s="363" t="str">
        <f t="shared" si="6"/>
        <v/>
      </c>
      <c r="S61" s="362" t="str">
        <f t="shared" si="16"/>
        <v/>
      </c>
      <c r="W61" s="361"/>
      <c r="AA61" s="341"/>
      <c r="AB61" s="346"/>
      <c r="AC61" s="346"/>
      <c r="AD61" s="346"/>
      <c r="AE61" s="346"/>
      <c r="AF61" s="346"/>
      <c r="AG61" s="346"/>
      <c r="AH61" s="346"/>
      <c r="AI61" s="346"/>
      <c r="AJ61" s="346"/>
      <c r="AK61" s="346"/>
      <c r="AL61" s="346"/>
      <c r="AM61" s="346"/>
      <c r="AN61" s="346"/>
      <c r="AO61" s="346"/>
      <c r="AP61" s="346"/>
      <c r="AQ61" s="346"/>
      <c r="AR61" s="346"/>
    </row>
    <row r="62" spans="1:44" s="345" customFormat="1" x14ac:dyDescent="0.25">
      <c r="A62" s="364" t="str">
        <f t="shared" si="8"/>
        <v/>
      </c>
      <c r="B62" s="749"/>
      <c r="C62" s="750"/>
      <c r="D62" s="750"/>
      <c r="E62" s="751"/>
      <c r="F62" s="752"/>
      <c r="G62" s="753"/>
      <c r="H62" s="676"/>
      <c r="I62" s="677"/>
      <c r="J62" s="366" t="str">
        <f t="shared" si="0"/>
        <v/>
      </c>
      <c r="K62" s="365"/>
      <c r="L62" s="349">
        <f t="shared" si="14"/>
        <v>1</v>
      </c>
      <c r="M62" s="349">
        <f t="shared" si="15"/>
        <v>1</v>
      </c>
      <c r="N62" s="349">
        <f t="shared" si="3"/>
        <v>1</v>
      </c>
      <c r="O62" s="349">
        <f t="shared" si="4"/>
        <v>1</v>
      </c>
      <c r="P62" s="349">
        <f t="shared" si="5"/>
        <v>4</v>
      </c>
      <c r="Q62" s="349" t="str">
        <f>IF(OR(P62=0,P62=4),"",IF(L62=100,'12 - 1 - AUXILIAR-MANTENIMIENTO'!$B$129,IF(M62=1,'12 - 1 - AUXILIAR-MANTENIMIENTO'!$B$130,IF(N62=1,'12 - 1 - AUXILIAR-MANTENIMIENTO'!$B$131,IF(O62=1,'12 - 1 - AUXILIAR-MANTENIMIENTO'!$B$132,IF(N62=100,'12 - 1 - AUXILIAR-MANTENIMIENTO'!$B$133,S62))))))</f>
        <v/>
      </c>
      <c r="R62" s="363" t="str">
        <f t="shared" si="6"/>
        <v/>
      </c>
      <c r="S62" s="362" t="str">
        <f t="shared" si="16"/>
        <v/>
      </c>
      <c r="W62" s="361"/>
      <c r="AA62" s="341"/>
      <c r="AB62" s="346"/>
      <c r="AC62" s="346"/>
      <c r="AD62" s="346"/>
      <c r="AE62" s="346"/>
      <c r="AF62" s="346"/>
      <c r="AG62" s="346"/>
      <c r="AH62" s="346"/>
      <c r="AI62" s="346"/>
      <c r="AJ62" s="346"/>
      <c r="AK62" s="346"/>
      <c r="AL62" s="346"/>
      <c r="AM62" s="346"/>
      <c r="AN62" s="346"/>
      <c r="AO62" s="346"/>
      <c r="AP62" s="346"/>
      <c r="AQ62" s="346"/>
      <c r="AR62" s="346"/>
    </row>
    <row r="63" spans="1:44" s="345" customFormat="1" x14ac:dyDescent="0.25">
      <c r="A63" s="364" t="str">
        <f t="shared" si="8"/>
        <v/>
      </c>
      <c r="B63" s="749"/>
      <c r="C63" s="750"/>
      <c r="D63" s="750"/>
      <c r="E63" s="751"/>
      <c r="F63" s="752"/>
      <c r="G63" s="753"/>
      <c r="H63" s="676"/>
      <c r="I63" s="677"/>
      <c r="J63" s="366" t="str">
        <f t="shared" si="0"/>
        <v/>
      </c>
      <c r="K63" s="365"/>
      <c r="L63" s="349">
        <f t="shared" si="14"/>
        <v>1</v>
      </c>
      <c r="M63" s="349">
        <f t="shared" si="15"/>
        <v>1</v>
      </c>
      <c r="N63" s="349">
        <f t="shared" si="3"/>
        <v>1</v>
      </c>
      <c r="O63" s="349">
        <f t="shared" si="4"/>
        <v>1</v>
      </c>
      <c r="P63" s="349">
        <f t="shared" si="5"/>
        <v>4</v>
      </c>
      <c r="Q63" s="349" t="str">
        <f>IF(OR(P63=0,P63=4),"",IF(L63=100,'12 - 1 - AUXILIAR-MANTENIMIENTO'!$B$129,IF(M63=1,'12 - 1 - AUXILIAR-MANTENIMIENTO'!$B$130,IF(N63=1,'12 - 1 - AUXILIAR-MANTENIMIENTO'!$B$131,IF(O63=1,'12 - 1 - AUXILIAR-MANTENIMIENTO'!$B$132,IF(N63=100,'12 - 1 - AUXILIAR-MANTENIMIENTO'!$B$133,S63))))))</f>
        <v/>
      </c>
      <c r="R63" s="363" t="str">
        <f t="shared" si="6"/>
        <v/>
      </c>
      <c r="S63" s="362" t="str">
        <f t="shared" si="16"/>
        <v/>
      </c>
      <c r="W63" s="361"/>
      <c r="AA63" s="341"/>
      <c r="AB63" s="346"/>
      <c r="AC63" s="346"/>
      <c r="AD63" s="346"/>
      <c r="AE63" s="346"/>
      <c r="AF63" s="346"/>
      <c r="AG63" s="346"/>
      <c r="AH63" s="346"/>
      <c r="AI63" s="346"/>
      <c r="AJ63" s="346"/>
      <c r="AK63" s="346"/>
      <c r="AL63" s="346"/>
      <c r="AM63" s="346"/>
      <c r="AN63" s="346"/>
      <c r="AO63" s="346"/>
      <c r="AP63" s="346"/>
      <c r="AQ63" s="346"/>
      <c r="AR63" s="346"/>
    </row>
    <row r="64" spans="1:44" s="345" customFormat="1" x14ac:dyDescent="0.25">
      <c r="A64" s="364" t="str">
        <f t="shared" si="8"/>
        <v/>
      </c>
      <c r="B64" s="749"/>
      <c r="C64" s="750"/>
      <c r="D64" s="750"/>
      <c r="E64" s="751"/>
      <c r="F64" s="752"/>
      <c r="G64" s="753"/>
      <c r="H64" s="676"/>
      <c r="I64" s="677"/>
      <c r="J64" s="366" t="str">
        <f t="shared" si="0"/>
        <v/>
      </c>
      <c r="K64" s="365"/>
      <c r="L64" s="349">
        <f t="shared" si="14"/>
        <v>1</v>
      </c>
      <c r="M64" s="349">
        <f t="shared" si="15"/>
        <v>1</v>
      </c>
      <c r="N64" s="349">
        <f t="shared" si="3"/>
        <v>1</v>
      </c>
      <c r="O64" s="349">
        <f t="shared" si="4"/>
        <v>1</v>
      </c>
      <c r="P64" s="349">
        <f t="shared" si="5"/>
        <v>4</v>
      </c>
      <c r="Q64" s="349" t="str">
        <f>IF(OR(P64=0,P64=4),"",IF(L64=100,'12 - 1 - AUXILIAR-MANTENIMIENTO'!$B$129,IF(M64=1,'12 - 1 - AUXILIAR-MANTENIMIENTO'!$B$130,IF(N64=1,'12 - 1 - AUXILIAR-MANTENIMIENTO'!$B$131,IF(O64=1,'12 - 1 - AUXILIAR-MANTENIMIENTO'!$B$132,IF(N64=100,'12 - 1 - AUXILIAR-MANTENIMIENTO'!$B$133,S64))))))</f>
        <v/>
      </c>
      <c r="R64" s="363" t="str">
        <f t="shared" si="6"/>
        <v/>
      </c>
      <c r="S64" s="362" t="str">
        <f t="shared" si="16"/>
        <v/>
      </c>
      <c r="W64" s="361"/>
      <c r="AA64" s="341"/>
      <c r="AB64" s="346"/>
      <c r="AC64" s="346"/>
      <c r="AD64" s="346"/>
      <c r="AE64" s="346"/>
      <c r="AF64" s="346"/>
      <c r="AG64" s="346"/>
      <c r="AH64" s="346"/>
      <c r="AI64" s="346"/>
      <c r="AJ64" s="346"/>
      <c r="AK64" s="346"/>
      <c r="AL64" s="346"/>
      <c r="AM64" s="346"/>
      <c r="AN64" s="346"/>
      <c r="AO64" s="346"/>
      <c r="AP64" s="346"/>
      <c r="AQ64" s="346"/>
      <c r="AR64" s="346"/>
    </row>
    <row r="65" spans="1:44" s="345" customFormat="1" x14ac:dyDescent="0.25">
      <c r="A65" s="364" t="str">
        <f t="shared" si="8"/>
        <v/>
      </c>
      <c r="B65" s="749"/>
      <c r="C65" s="750"/>
      <c r="D65" s="750"/>
      <c r="E65" s="751"/>
      <c r="F65" s="752"/>
      <c r="G65" s="753"/>
      <c r="H65" s="676"/>
      <c r="I65" s="677"/>
      <c r="J65" s="366" t="str">
        <f t="shared" si="0"/>
        <v/>
      </c>
      <c r="K65" s="365"/>
      <c r="L65" s="349">
        <f t="shared" si="14"/>
        <v>1</v>
      </c>
      <c r="M65" s="349">
        <f t="shared" si="15"/>
        <v>1</v>
      </c>
      <c r="N65" s="349">
        <f t="shared" si="3"/>
        <v>1</v>
      </c>
      <c r="O65" s="349">
        <f t="shared" si="4"/>
        <v>1</v>
      </c>
      <c r="P65" s="349">
        <f t="shared" si="5"/>
        <v>4</v>
      </c>
      <c r="Q65" s="349" t="str">
        <f>IF(OR(P65=0,P65=4),"",IF(L65=100,'12 - 1 - AUXILIAR-MANTENIMIENTO'!$B$129,IF(M65=1,'12 - 1 - AUXILIAR-MANTENIMIENTO'!$B$130,IF(N65=1,'12 - 1 - AUXILIAR-MANTENIMIENTO'!$B$131,IF(O65=1,'12 - 1 - AUXILIAR-MANTENIMIENTO'!$B$132,IF(N65=100,'12 - 1 - AUXILIAR-MANTENIMIENTO'!$B$133,S65))))))</f>
        <v/>
      </c>
      <c r="R65" s="363" t="str">
        <f t="shared" si="6"/>
        <v/>
      </c>
      <c r="S65" s="362" t="str">
        <f t="shared" si="16"/>
        <v/>
      </c>
      <c r="W65" s="361"/>
      <c r="AA65" s="341"/>
      <c r="AB65" s="346"/>
      <c r="AC65" s="346"/>
      <c r="AD65" s="346"/>
      <c r="AE65" s="346"/>
      <c r="AF65" s="346"/>
      <c r="AG65" s="346"/>
      <c r="AH65" s="346"/>
      <c r="AI65" s="346"/>
      <c r="AJ65" s="346"/>
      <c r="AK65" s="346"/>
      <c r="AL65" s="346"/>
      <c r="AM65" s="346"/>
      <c r="AN65" s="346"/>
      <c r="AO65" s="346"/>
      <c r="AP65" s="346"/>
      <c r="AQ65" s="346"/>
      <c r="AR65" s="346"/>
    </row>
    <row r="66" spans="1:44" s="345" customFormat="1" x14ac:dyDescent="0.25">
      <c r="A66" s="364" t="str">
        <f t="shared" si="8"/>
        <v/>
      </c>
      <c r="B66" s="749"/>
      <c r="C66" s="750"/>
      <c r="D66" s="750"/>
      <c r="E66" s="751"/>
      <c r="F66" s="752"/>
      <c r="G66" s="753"/>
      <c r="H66" s="676"/>
      <c r="I66" s="677"/>
      <c r="J66" s="366" t="str">
        <f t="shared" si="0"/>
        <v/>
      </c>
      <c r="K66" s="365"/>
      <c r="L66" s="349">
        <f t="shared" si="14"/>
        <v>1</v>
      </c>
      <c r="M66" s="349">
        <f t="shared" si="15"/>
        <v>1</v>
      </c>
      <c r="N66" s="349">
        <f t="shared" si="3"/>
        <v>1</v>
      </c>
      <c r="O66" s="349">
        <f t="shared" si="4"/>
        <v>1</v>
      </c>
      <c r="P66" s="349">
        <f t="shared" si="5"/>
        <v>4</v>
      </c>
      <c r="Q66" s="349" t="str">
        <f>IF(OR(P66=0,P66=4),"",IF(L66=100,'12 - 1 - AUXILIAR-MANTENIMIENTO'!$B$129,IF(M66=1,'12 - 1 - AUXILIAR-MANTENIMIENTO'!$B$130,IF(N66=1,'12 - 1 - AUXILIAR-MANTENIMIENTO'!$B$131,IF(O66=1,'12 - 1 - AUXILIAR-MANTENIMIENTO'!$B$132,IF(N66=100,'12 - 1 - AUXILIAR-MANTENIMIENTO'!$B$133,S66))))))</f>
        <v/>
      </c>
      <c r="R66" s="363" t="str">
        <f t="shared" si="6"/>
        <v/>
      </c>
      <c r="S66" s="362" t="str">
        <f t="shared" si="16"/>
        <v/>
      </c>
      <c r="W66" s="361"/>
      <c r="AA66" s="341"/>
      <c r="AB66" s="346"/>
      <c r="AC66" s="346"/>
      <c r="AD66" s="346"/>
      <c r="AE66" s="346"/>
      <c r="AF66" s="346"/>
      <c r="AG66" s="346"/>
      <c r="AH66" s="346"/>
      <c r="AI66" s="346"/>
      <c r="AJ66" s="346"/>
      <c r="AK66" s="346"/>
      <c r="AL66" s="346"/>
      <c r="AM66" s="346"/>
      <c r="AN66" s="346"/>
      <c r="AO66" s="346"/>
      <c r="AP66" s="346"/>
      <c r="AQ66" s="346"/>
      <c r="AR66" s="346"/>
    </row>
    <row r="67" spans="1:44" s="345" customFormat="1" x14ac:dyDescent="0.25">
      <c r="A67" s="364" t="str">
        <f t="shared" si="8"/>
        <v/>
      </c>
      <c r="B67" s="749"/>
      <c r="C67" s="750"/>
      <c r="D67" s="750"/>
      <c r="E67" s="751"/>
      <c r="F67" s="752"/>
      <c r="G67" s="753"/>
      <c r="H67" s="676"/>
      <c r="I67" s="677"/>
      <c r="J67" s="366" t="str">
        <f t="shared" si="0"/>
        <v/>
      </c>
      <c r="K67" s="365"/>
      <c r="L67" s="349">
        <f t="shared" si="14"/>
        <v>1</v>
      </c>
      <c r="M67" s="349">
        <f t="shared" si="15"/>
        <v>1</v>
      </c>
      <c r="N67" s="349">
        <f t="shared" si="3"/>
        <v>1</v>
      </c>
      <c r="O67" s="349">
        <f t="shared" si="4"/>
        <v>1</v>
      </c>
      <c r="P67" s="349">
        <f t="shared" si="5"/>
        <v>4</v>
      </c>
      <c r="Q67" s="349" t="str">
        <f>IF(OR(P67=0,P67=4),"",IF(L67=100,'12 - 1 - AUXILIAR-MANTENIMIENTO'!$B$129,IF(M67=1,'12 - 1 - AUXILIAR-MANTENIMIENTO'!$B$130,IF(N67=1,'12 - 1 - AUXILIAR-MANTENIMIENTO'!$B$131,IF(O67=1,'12 - 1 - AUXILIAR-MANTENIMIENTO'!$B$132,IF(N67=100,'12 - 1 - AUXILIAR-MANTENIMIENTO'!$B$133,S67))))))</f>
        <v/>
      </c>
      <c r="R67" s="363" t="str">
        <f t="shared" si="6"/>
        <v/>
      </c>
      <c r="S67" s="362" t="str">
        <f t="shared" si="16"/>
        <v/>
      </c>
      <c r="W67" s="361"/>
      <c r="AA67" s="341"/>
      <c r="AB67" s="346"/>
      <c r="AC67" s="346"/>
      <c r="AD67" s="346"/>
      <c r="AE67" s="346"/>
      <c r="AF67" s="346"/>
      <c r="AG67" s="346"/>
      <c r="AH67" s="346"/>
      <c r="AI67" s="346"/>
      <c r="AJ67" s="346"/>
      <c r="AK67" s="346"/>
      <c r="AL67" s="346"/>
      <c r="AM67" s="346"/>
      <c r="AN67" s="346"/>
      <c r="AO67" s="346"/>
      <c r="AP67" s="346"/>
      <c r="AQ67" s="346"/>
      <c r="AR67" s="346"/>
    </row>
    <row r="68" spans="1:44" s="345" customFormat="1" x14ac:dyDescent="0.25">
      <c r="A68" s="364" t="str">
        <f t="shared" si="8"/>
        <v/>
      </c>
      <c r="B68" s="749"/>
      <c r="C68" s="750"/>
      <c r="D68" s="750"/>
      <c r="E68" s="751"/>
      <c r="F68" s="752"/>
      <c r="G68" s="753"/>
      <c r="H68" s="676"/>
      <c r="I68" s="677"/>
      <c r="J68" s="366" t="str">
        <f t="shared" si="0"/>
        <v/>
      </c>
      <c r="K68" s="365"/>
      <c r="L68" s="349">
        <f t="shared" si="14"/>
        <v>1</v>
      </c>
      <c r="M68" s="349">
        <f t="shared" si="15"/>
        <v>1</v>
      </c>
      <c r="N68" s="349">
        <f t="shared" si="3"/>
        <v>1</v>
      </c>
      <c r="O68" s="349">
        <f t="shared" si="4"/>
        <v>1</v>
      </c>
      <c r="P68" s="349">
        <f t="shared" si="5"/>
        <v>4</v>
      </c>
      <c r="Q68" s="349" t="str">
        <f>IF(OR(P68=0,P68=4),"",IF(L68=100,'12 - 1 - AUXILIAR-MANTENIMIENTO'!$B$129,IF(M68=1,'12 - 1 - AUXILIAR-MANTENIMIENTO'!$B$130,IF(N68=1,'12 - 1 - AUXILIAR-MANTENIMIENTO'!$B$131,IF(O68=1,'12 - 1 - AUXILIAR-MANTENIMIENTO'!$B$132,IF(N68=100,'12 - 1 - AUXILIAR-MANTENIMIENTO'!$B$133,S68))))))</f>
        <v/>
      </c>
      <c r="R68" s="363" t="str">
        <f t="shared" si="6"/>
        <v/>
      </c>
      <c r="S68" s="362" t="str">
        <f t="shared" si="16"/>
        <v/>
      </c>
      <c r="W68" s="361"/>
      <c r="AA68" s="341"/>
      <c r="AB68" s="346"/>
      <c r="AC68" s="346"/>
      <c r="AD68" s="346"/>
      <c r="AE68" s="346"/>
      <c r="AF68" s="346"/>
      <c r="AG68" s="346"/>
      <c r="AH68" s="346"/>
      <c r="AI68" s="346"/>
      <c r="AJ68" s="346"/>
      <c r="AK68" s="346"/>
      <c r="AL68" s="346"/>
      <c r="AM68" s="346"/>
      <c r="AN68" s="346"/>
      <c r="AO68" s="346"/>
      <c r="AP68" s="346"/>
      <c r="AQ68" s="346"/>
      <c r="AR68" s="346"/>
    </row>
    <row r="69" spans="1:44" s="345" customFormat="1" x14ac:dyDescent="0.25">
      <c r="A69" s="364" t="str">
        <f t="shared" si="8"/>
        <v/>
      </c>
      <c r="B69" s="749"/>
      <c r="C69" s="750"/>
      <c r="D69" s="750"/>
      <c r="E69" s="751"/>
      <c r="F69" s="752"/>
      <c r="G69" s="753"/>
      <c r="H69" s="676"/>
      <c r="I69" s="677"/>
      <c r="J69" s="366" t="str">
        <f t="shared" si="0"/>
        <v/>
      </c>
      <c r="K69" s="365"/>
      <c r="L69" s="349">
        <f t="shared" si="14"/>
        <v>1</v>
      </c>
      <c r="M69" s="349">
        <f t="shared" si="15"/>
        <v>1</v>
      </c>
      <c r="N69" s="349">
        <f t="shared" si="3"/>
        <v>1</v>
      </c>
      <c r="O69" s="349">
        <f t="shared" si="4"/>
        <v>1</v>
      </c>
      <c r="P69" s="349">
        <f t="shared" si="5"/>
        <v>4</v>
      </c>
      <c r="Q69" s="349" t="str">
        <f>IF(OR(P69=0,P69=4),"",IF(L69=100,'12 - 1 - AUXILIAR-MANTENIMIENTO'!$B$129,IF(M69=1,'12 - 1 - AUXILIAR-MANTENIMIENTO'!$B$130,IF(N69=1,'12 - 1 - AUXILIAR-MANTENIMIENTO'!$B$131,IF(O69=1,'12 - 1 - AUXILIAR-MANTENIMIENTO'!$B$132,IF(N69=100,'12 - 1 - AUXILIAR-MANTENIMIENTO'!$B$133,S69))))))</f>
        <v/>
      </c>
      <c r="R69" s="363" t="str">
        <f t="shared" si="6"/>
        <v/>
      </c>
      <c r="S69" s="362" t="str">
        <f t="shared" si="16"/>
        <v/>
      </c>
      <c r="W69" s="361"/>
      <c r="AA69" s="341"/>
      <c r="AB69" s="346"/>
      <c r="AC69" s="346"/>
      <c r="AD69" s="346"/>
      <c r="AE69" s="346"/>
      <c r="AF69" s="346"/>
      <c r="AG69" s="346"/>
      <c r="AH69" s="346"/>
      <c r="AI69" s="346"/>
      <c r="AJ69" s="346"/>
      <c r="AK69" s="346"/>
      <c r="AL69" s="346"/>
      <c r="AM69" s="346"/>
      <c r="AN69" s="346"/>
      <c r="AO69" s="346"/>
      <c r="AP69" s="346"/>
      <c r="AQ69" s="346"/>
      <c r="AR69" s="346"/>
    </row>
    <row r="70" spans="1:44" s="345" customFormat="1" x14ac:dyDescent="0.25">
      <c r="A70" s="364" t="str">
        <f t="shared" si="8"/>
        <v/>
      </c>
      <c r="B70" s="749"/>
      <c r="C70" s="750"/>
      <c r="D70" s="750"/>
      <c r="E70" s="751"/>
      <c r="F70" s="752"/>
      <c r="G70" s="753"/>
      <c r="H70" s="676"/>
      <c r="I70" s="677"/>
      <c r="J70" s="366" t="str">
        <f t="shared" si="0"/>
        <v/>
      </c>
      <c r="K70" s="365"/>
      <c r="L70" s="349">
        <f t="shared" si="14"/>
        <v>1</v>
      </c>
      <c r="M70" s="349">
        <f t="shared" si="15"/>
        <v>1</v>
      </c>
      <c r="N70" s="349">
        <f t="shared" si="3"/>
        <v>1</v>
      </c>
      <c r="O70" s="349">
        <f t="shared" si="4"/>
        <v>1</v>
      </c>
      <c r="P70" s="349">
        <f t="shared" si="5"/>
        <v>4</v>
      </c>
      <c r="Q70" s="349" t="str">
        <f>IF(OR(P70=0,P70=4),"",IF(L70=100,'12 - 1 - AUXILIAR-MANTENIMIENTO'!$B$129,IF(M70=1,'12 - 1 - AUXILIAR-MANTENIMIENTO'!$B$130,IF(N70=1,'12 - 1 - AUXILIAR-MANTENIMIENTO'!$B$131,IF(O70=1,'12 - 1 - AUXILIAR-MANTENIMIENTO'!$B$132,IF(N70=100,'12 - 1 - AUXILIAR-MANTENIMIENTO'!$B$133,S70))))))</f>
        <v/>
      </c>
      <c r="R70" s="363" t="str">
        <f t="shared" si="6"/>
        <v/>
      </c>
      <c r="S70" s="362" t="str">
        <f t="shared" si="16"/>
        <v/>
      </c>
      <c r="W70" s="361"/>
      <c r="AA70" s="341"/>
      <c r="AB70" s="346"/>
      <c r="AC70" s="346"/>
      <c r="AD70" s="346"/>
      <c r="AE70" s="346"/>
      <c r="AF70" s="346"/>
      <c r="AG70" s="346"/>
      <c r="AH70" s="346"/>
      <c r="AI70" s="346"/>
      <c r="AJ70" s="346"/>
      <c r="AK70" s="346"/>
      <c r="AL70" s="346"/>
      <c r="AM70" s="346"/>
      <c r="AN70" s="346"/>
      <c r="AO70" s="346"/>
      <c r="AP70" s="346"/>
      <c r="AQ70" s="346"/>
      <c r="AR70" s="346"/>
    </row>
    <row r="71" spans="1:44" s="345" customFormat="1" x14ac:dyDescent="0.25">
      <c r="A71" s="364" t="str">
        <f t="shared" si="8"/>
        <v/>
      </c>
      <c r="B71" s="749"/>
      <c r="C71" s="750"/>
      <c r="D71" s="750"/>
      <c r="E71" s="751"/>
      <c r="F71" s="752"/>
      <c r="G71" s="753"/>
      <c r="H71" s="676"/>
      <c r="I71" s="677"/>
      <c r="J71" s="366" t="str">
        <f t="shared" si="0"/>
        <v/>
      </c>
      <c r="K71" s="365"/>
      <c r="L71" s="349">
        <f t="shared" si="14"/>
        <v>1</v>
      </c>
      <c r="M71" s="349">
        <f t="shared" si="15"/>
        <v>1</v>
      </c>
      <c r="N71" s="349">
        <f t="shared" si="3"/>
        <v>1</v>
      </c>
      <c r="O71" s="349">
        <f t="shared" si="4"/>
        <v>1</v>
      </c>
      <c r="P71" s="349">
        <f t="shared" si="5"/>
        <v>4</v>
      </c>
      <c r="Q71" s="349" t="str">
        <f>IF(OR(P71=0,P71=4),"",IF(L71=100,'12 - 1 - AUXILIAR-MANTENIMIENTO'!$B$129,IF(M71=1,'12 - 1 - AUXILIAR-MANTENIMIENTO'!$B$130,IF(N71=1,'12 - 1 - AUXILIAR-MANTENIMIENTO'!$B$131,IF(O71=1,'12 - 1 - AUXILIAR-MANTENIMIENTO'!$B$132,IF(N71=100,'12 - 1 - AUXILIAR-MANTENIMIENTO'!$B$133,S71))))))</f>
        <v/>
      </c>
      <c r="R71" s="363" t="str">
        <f t="shared" si="6"/>
        <v/>
      </c>
      <c r="S71" s="362" t="str">
        <f t="shared" si="16"/>
        <v/>
      </c>
      <c r="W71" s="361"/>
      <c r="AA71" s="341"/>
      <c r="AB71" s="346"/>
      <c r="AC71" s="346"/>
      <c r="AD71" s="346"/>
      <c r="AE71" s="346"/>
      <c r="AF71" s="346"/>
      <c r="AG71" s="346"/>
      <c r="AH71" s="346"/>
      <c r="AI71" s="346"/>
      <c r="AJ71" s="346"/>
      <c r="AK71" s="346"/>
      <c r="AL71" s="346"/>
      <c r="AM71" s="346"/>
      <c r="AN71" s="346"/>
      <c r="AO71" s="346"/>
      <c r="AP71" s="346"/>
      <c r="AQ71" s="346"/>
      <c r="AR71" s="346"/>
    </row>
    <row r="72" spans="1:44" s="345" customFormat="1" x14ac:dyDescent="0.25">
      <c r="A72" s="364" t="str">
        <f t="shared" si="8"/>
        <v/>
      </c>
      <c r="B72" s="749"/>
      <c r="C72" s="750"/>
      <c r="D72" s="750"/>
      <c r="E72" s="751"/>
      <c r="F72" s="752"/>
      <c r="G72" s="753"/>
      <c r="H72" s="676"/>
      <c r="I72" s="677"/>
      <c r="J72" s="366" t="str">
        <f t="shared" si="0"/>
        <v/>
      </c>
      <c r="K72" s="365"/>
      <c r="L72" s="349">
        <f t="shared" si="14"/>
        <v>1</v>
      </c>
      <c r="M72" s="349">
        <f t="shared" si="15"/>
        <v>1</v>
      </c>
      <c r="N72" s="349">
        <f t="shared" si="3"/>
        <v>1</v>
      </c>
      <c r="O72" s="349">
        <f t="shared" si="4"/>
        <v>1</v>
      </c>
      <c r="P72" s="349">
        <f t="shared" si="5"/>
        <v>4</v>
      </c>
      <c r="Q72" s="349" t="str">
        <f>IF(OR(P72=0,P72=4),"",IF(L72=100,'12 - 1 - AUXILIAR-MANTENIMIENTO'!$B$129,IF(M72=1,'12 - 1 - AUXILIAR-MANTENIMIENTO'!$B$130,IF(N72=1,'12 - 1 - AUXILIAR-MANTENIMIENTO'!$B$131,IF(O72=1,'12 - 1 - AUXILIAR-MANTENIMIENTO'!$B$132,IF(N72=100,'12 - 1 - AUXILIAR-MANTENIMIENTO'!$B$133,S72))))))</f>
        <v/>
      </c>
      <c r="R72" s="363" t="str">
        <f t="shared" si="6"/>
        <v/>
      </c>
      <c r="S72" s="362" t="str">
        <f t="shared" si="16"/>
        <v/>
      </c>
      <c r="W72" s="361"/>
      <c r="AA72" s="341"/>
      <c r="AB72" s="346"/>
      <c r="AC72" s="346"/>
      <c r="AD72" s="346"/>
      <c r="AE72" s="346"/>
      <c r="AF72" s="346"/>
      <c r="AG72" s="346"/>
      <c r="AH72" s="346"/>
      <c r="AI72" s="346"/>
      <c r="AJ72" s="346"/>
      <c r="AK72" s="346"/>
      <c r="AL72" s="346"/>
      <c r="AM72" s="346"/>
      <c r="AN72" s="346"/>
      <c r="AO72" s="346"/>
      <c r="AP72" s="346"/>
      <c r="AQ72" s="346"/>
      <c r="AR72" s="346"/>
    </row>
    <row r="73" spans="1:44" s="345" customFormat="1" x14ac:dyDescent="0.25">
      <c r="A73" s="364" t="str">
        <f t="shared" si="8"/>
        <v/>
      </c>
      <c r="B73" s="749"/>
      <c r="C73" s="750"/>
      <c r="D73" s="750"/>
      <c r="E73" s="751"/>
      <c r="F73" s="752"/>
      <c r="G73" s="753"/>
      <c r="H73" s="676"/>
      <c r="I73" s="677"/>
      <c r="J73" s="366" t="str">
        <f t="shared" si="0"/>
        <v/>
      </c>
      <c r="K73" s="365"/>
      <c r="L73" s="349">
        <f t="shared" si="14"/>
        <v>1</v>
      </c>
      <c r="M73" s="349">
        <f t="shared" si="15"/>
        <v>1</v>
      </c>
      <c r="N73" s="349">
        <f t="shared" si="3"/>
        <v>1</v>
      </c>
      <c r="O73" s="349">
        <f t="shared" si="4"/>
        <v>1</v>
      </c>
      <c r="P73" s="349">
        <f t="shared" si="5"/>
        <v>4</v>
      </c>
      <c r="Q73" s="349" t="str">
        <f>IF(OR(P73=0,P73=4),"",IF(L73=100,'12 - 1 - AUXILIAR-MANTENIMIENTO'!$B$129,IF(M73=1,'12 - 1 - AUXILIAR-MANTENIMIENTO'!$B$130,IF(N73=1,'12 - 1 - AUXILIAR-MANTENIMIENTO'!$B$131,IF(O73=1,'12 - 1 - AUXILIAR-MANTENIMIENTO'!$B$132,IF(N73=100,'12 - 1 - AUXILIAR-MANTENIMIENTO'!$B$133,S73))))))</f>
        <v/>
      </c>
      <c r="R73" s="363" t="str">
        <f t="shared" si="6"/>
        <v/>
      </c>
      <c r="S73" s="362" t="str">
        <f t="shared" si="16"/>
        <v/>
      </c>
      <c r="W73" s="361"/>
      <c r="AA73" s="341"/>
      <c r="AB73" s="346"/>
      <c r="AC73" s="346"/>
      <c r="AD73" s="346"/>
      <c r="AE73" s="346"/>
      <c r="AF73" s="346"/>
      <c r="AG73" s="346"/>
      <c r="AH73" s="346"/>
      <c r="AI73" s="346"/>
      <c r="AJ73" s="346"/>
      <c r="AK73" s="346"/>
      <c r="AL73" s="346"/>
      <c r="AM73" s="346"/>
      <c r="AN73" s="346"/>
      <c r="AO73" s="346"/>
      <c r="AP73" s="346"/>
      <c r="AQ73" s="346"/>
      <c r="AR73" s="346"/>
    </row>
    <row r="74" spans="1:44" s="345" customFormat="1" x14ac:dyDescent="0.25">
      <c r="A74" s="364" t="str">
        <f t="shared" si="8"/>
        <v/>
      </c>
      <c r="B74" s="749"/>
      <c r="C74" s="750"/>
      <c r="D74" s="750"/>
      <c r="E74" s="751"/>
      <c r="F74" s="752"/>
      <c r="G74" s="753"/>
      <c r="H74" s="676"/>
      <c r="I74" s="677"/>
      <c r="J74" s="366" t="str">
        <f t="shared" si="0"/>
        <v/>
      </c>
      <c r="K74" s="365"/>
      <c r="L74" s="349">
        <f t="shared" si="14"/>
        <v>1</v>
      </c>
      <c r="M74" s="349">
        <f t="shared" si="15"/>
        <v>1</v>
      </c>
      <c r="N74" s="349">
        <f t="shared" si="3"/>
        <v>1</v>
      </c>
      <c r="O74" s="349">
        <f t="shared" si="4"/>
        <v>1</v>
      </c>
      <c r="P74" s="349">
        <f t="shared" si="5"/>
        <v>4</v>
      </c>
      <c r="Q74" s="349" t="str">
        <f>IF(OR(P74=0,P74=4),"",IF(L74=100,'12 - 1 - AUXILIAR-MANTENIMIENTO'!$B$129,IF(M74=1,'12 - 1 - AUXILIAR-MANTENIMIENTO'!$B$130,IF(N74=1,'12 - 1 - AUXILIAR-MANTENIMIENTO'!$B$131,IF(O74=1,'12 - 1 - AUXILIAR-MANTENIMIENTO'!$B$132,IF(N74=100,'12 - 1 - AUXILIAR-MANTENIMIENTO'!$B$133,S74))))))</f>
        <v/>
      </c>
      <c r="R74" s="363" t="str">
        <f t="shared" si="6"/>
        <v/>
      </c>
      <c r="S74" s="362" t="str">
        <f t="shared" si="16"/>
        <v/>
      </c>
      <c r="W74" s="361"/>
      <c r="AA74" s="341"/>
      <c r="AB74" s="346"/>
      <c r="AC74" s="346"/>
      <c r="AD74" s="346"/>
      <c r="AE74" s="346"/>
      <c r="AF74" s="346"/>
      <c r="AG74" s="346"/>
      <c r="AH74" s="346"/>
      <c r="AI74" s="346"/>
      <c r="AJ74" s="346"/>
      <c r="AK74" s="346"/>
      <c r="AL74" s="346"/>
      <c r="AM74" s="346"/>
      <c r="AN74" s="346"/>
      <c r="AO74" s="346"/>
      <c r="AP74" s="346"/>
      <c r="AQ74" s="346"/>
      <c r="AR74" s="346"/>
    </row>
    <row r="75" spans="1:44" s="345" customFormat="1" x14ac:dyDescent="0.25">
      <c r="A75" s="364" t="str">
        <f t="shared" si="8"/>
        <v/>
      </c>
      <c r="B75" s="749"/>
      <c r="C75" s="750"/>
      <c r="D75" s="750"/>
      <c r="E75" s="751"/>
      <c r="F75" s="752"/>
      <c r="G75" s="753"/>
      <c r="H75" s="676"/>
      <c r="I75" s="677"/>
      <c r="J75" s="366" t="str">
        <f t="shared" si="0"/>
        <v/>
      </c>
      <c r="K75" s="365"/>
      <c r="L75" s="349">
        <f t="shared" si="14"/>
        <v>1</v>
      </c>
      <c r="M75" s="349">
        <f t="shared" si="15"/>
        <v>1</v>
      </c>
      <c r="N75" s="349">
        <f t="shared" si="3"/>
        <v>1</v>
      </c>
      <c r="O75" s="349">
        <f t="shared" si="4"/>
        <v>1</v>
      </c>
      <c r="P75" s="349">
        <f t="shared" si="5"/>
        <v>4</v>
      </c>
      <c r="Q75" s="349" t="str">
        <f>IF(OR(P75=0,P75=4),"",IF(L75=100,'12 - 1 - AUXILIAR-MANTENIMIENTO'!$B$129,IF(M75=1,'12 - 1 - AUXILIAR-MANTENIMIENTO'!$B$130,IF(N75=1,'12 - 1 - AUXILIAR-MANTENIMIENTO'!$B$131,IF(O75=1,'12 - 1 - AUXILIAR-MANTENIMIENTO'!$B$132,IF(N75=100,'12 - 1 - AUXILIAR-MANTENIMIENTO'!$B$133,S75))))))</f>
        <v/>
      </c>
      <c r="R75" s="363" t="str">
        <f t="shared" si="6"/>
        <v/>
      </c>
      <c r="S75" s="362" t="str">
        <f t="shared" si="16"/>
        <v/>
      </c>
      <c r="W75" s="361"/>
      <c r="AA75" s="341"/>
      <c r="AB75" s="346"/>
      <c r="AC75" s="346"/>
      <c r="AD75" s="346"/>
      <c r="AE75" s="346"/>
      <c r="AF75" s="346"/>
      <c r="AG75" s="346"/>
      <c r="AH75" s="346"/>
      <c r="AI75" s="346"/>
      <c r="AJ75" s="346"/>
      <c r="AK75" s="346"/>
      <c r="AL75" s="346"/>
      <c r="AM75" s="346"/>
      <c r="AN75" s="346"/>
      <c r="AO75" s="346"/>
      <c r="AP75" s="346"/>
      <c r="AQ75" s="346"/>
      <c r="AR75" s="346"/>
    </row>
    <row r="76" spans="1:44" s="345" customFormat="1" x14ac:dyDescent="0.25">
      <c r="A76" s="364" t="str">
        <f t="shared" si="8"/>
        <v/>
      </c>
      <c r="B76" s="749"/>
      <c r="C76" s="750"/>
      <c r="D76" s="750"/>
      <c r="E76" s="751"/>
      <c r="F76" s="752"/>
      <c r="G76" s="753"/>
      <c r="H76" s="676"/>
      <c r="I76" s="677"/>
      <c r="J76" s="366" t="str">
        <f t="shared" si="0"/>
        <v/>
      </c>
      <c r="K76" s="365"/>
      <c r="L76" s="349">
        <f t="shared" si="14"/>
        <v>1</v>
      </c>
      <c r="M76" s="349">
        <f t="shared" si="15"/>
        <v>1</v>
      </c>
      <c r="N76" s="349">
        <f t="shared" si="3"/>
        <v>1</v>
      </c>
      <c r="O76" s="349">
        <f t="shared" si="4"/>
        <v>1</v>
      </c>
      <c r="P76" s="349">
        <f t="shared" si="5"/>
        <v>4</v>
      </c>
      <c r="Q76" s="349" t="str">
        <f>IF(OR(P76=0,P76=4),"",IF(L76=100,'12 - 1 - AUXILIAR-MANTENIMIENTO'!$B$129,IF(M76=1,'12 - 1 - AUXILIAR-MANTENIMIENTO'!$B$130,IF(N76=1,'12 - 1 - AUXILIAR-MANTENIMIENTO'!$B$131,IF(O76=1,'12 - 1 - AUXILIAR-MANTENIMIENTO'!$B$132,IF(N76=100,'12 - 1 - AUXILIAR-MANTENIMIENTO'!$B$133,S76))))))</f>
        <v/>
      </c>
      <c r="R76" s="363" t="str">
        <f t="shared" si="6"/>
        <v/>
      </c>
      <c r="S76" s="362" t="str">
        <f t="shared" si="16"/>
        <v/>
      </c>
      <c r="W76" s="361"/>
      <c r="AA76" s="341"/>
      <c r="AB76" s="346"/>
      <c r="AC76" s="346"/>
      <c r="AD76" s="346"/>
      <c r="AE76" s="346"/>
      <c r="AF76" s="346"/>
      <c r="AG76" s="346"/>
      <c r="AH76" s="346"/>
      <c r="AI76" s="346"/>
      <c r="AJ76" s="346"/>
      <c r="AK76" s="346"/>
      <c r="AL76" s="346"/>
      <c r="AM76" s="346"/>
      <c r="AN76" s="346"/>
      <c r="AO76" s="346"/>
      <c r="AP76" s="346"/>
      <c r="AQ76" s="346"/>
      <c r="AR76" s="346"/>
    </row>
    <row r="77" spans="1:44" s="345" customFormat="1" x14ac:dyDescent="0.25">
      <c r="A77" s="364" t="str">
        <f t="shared" si="8"/>
        <v/>
      </c>
      <c r="B77" s="749"/>
      <c r="C77" s="750"/>
      <c r="D77" s="750"/>
      <c r="E77" s="751"/>
      <c r="F77" s="752"/>
      <c r="G77" s="753"/>
      <c r="H77" s="676"/>
      <c r="I77" s="677"/>
      <c r="J77" s="366" t="str">
        <f t="shared" si="0"/>
        <v/>
      </c>
      <c r="K77" s="365"/>
      <c r="L77" s="349">
        <f t="shared" si="14"/>
        <v>1</v>
      </c>
      <c r="M77" s="349">
        <f t="shared" si="15"/>
        <v>1</v>
      </c>
      <c r="N77" s="349">
        <f t="shared" si="3"/>
        <v>1</v>
      </c>
      <c r="O77" s="349">
        <f t="shared" si="4"/>
        <v>1</v>
      </c>
      <c r="P77" s="349">
        <f t="shared" si="5"/>
        <v>4</v>
      </c>
      <c r="Q77" s="349" t="str">
        <f>IF(OR(P77=0,P77=4),"",IF(L77=100,'12 - 1 - AUXILIAR-MANTENIMIENTO'!$B$129,IF(M77=1,'12 - 1 - AUXILIAR-MANTENIMIENTO'!$B$130,IF(N77=1,'12 - 1 - AUXILIAR-MANTENIMIENTO'!$B$131,IF(O77=1,'12 - 1 - AUXILIAR-MANTENIMIENTO'!$B$132,IF(N77=100,'12 - 1 - AUXILIAR-MANTENIMIENTO'!$B$133,S77))))))</f>
        <v/>
      </c>
      <c r="R77" s="363" t="str">
        <f t="shared" si="6"/>
        <v/>
      </c>
      <c r="S77" s="362" t="str">
        <f t="shared" si="16"/>
        <v/>
      </c>
      <c r="W77" s="361"/>
      <c r="AA77" s="341"/>
      <c r="AB77" s="346"/>
      <c r="AC77" s="346"/>
      <c r="AD77" s="346"/>
      <c r="AE77" s="346"/>
      <c r="AF77" s="346"/>
      <c r="AG77" s="346"/>
      <c r="AH77" s="346"/>
      <c r="AI77" s="346"/>
      <c r="AJ77" s="346"/>
      <c r="AK77" s="346"/>
      <c r="AL77" s="346"/>
      <c r="AM77" s="346"/>
      <c r="AN77" s="346"/>
      <c r="AO77" s="346"/>
      <c r="AP77" s="346"/>
      <c r="AQ77" s="346"/>
      <c r="AR77" s="346"/>
    </row>
    <row r="78" spans="1:44" s="345" customFormat="1" x14ac:dyDescent="0.25">
      <c r="A78" s="364" t="str">
        <f t="shared" si="8"/>
        <v/>
      </c>
      <c r="B78" s="749"/>
      <c r="C78" s="750"/>
      <c r="D78" s="750"/>
      <c r="E78" s="751"/>
      <c r="F78" s="752"/>
      <c r="G78" s="753"/>
      <c r="H78" s="676"/>
      <c r="I78" s="677"/>
      <c r="J78" s="366" t="str">
        <f t="shared" si="0"/>
        <v/>
      </c>
      <c r="K78" s="365"/>
      <c r="L78" s="349">
        <f t="shared" si="14"/>
        <v>1</v>
      </c>
      <c r="M78" s="349">
        <f t="shared" si="15"/>
        <v>1</v>
      </c>
      <c r="N78" s="349">
        <f t="shared" si="3"/>
        <v>1</v>
      </c>
      <c r="O78" s="349">
        <f t="shared" si="4"/>
        <v>1</v>
      </c>
      <c r="P78" s="349">
        <f t="shared" si="5"/>
        <v>4</v>
      </c>
      <c r="Q78" s="349" t="str">
        <f>IF(OR(P78=0,P78=4),"",IF(L78=100,'12 - 1 - AUXILIAR-MANTENIMIENTO'!$B$129,IF(M78=1,'12 - 1 - AUXILIAR-MANTENIMIENTO'!$B$130,IF(N78=1,'12 - 1 - AUXILIAR-MANTENIMIENTO'!$B$131,IF(O78=1,'12 - 1 - AUXILIAR-MANTENIMIENTO'!$B$132,IF(N78=100,'12 - 1 - AUXILIAR-MANTENIMIENTO'!$B$133,S78))))))</f>
        <v/>
      </c>
      <c r="R78" s="363" t="str">
        <f t="shared" si="6"/>
        <v/>
      </c>
      <c r="S78" s="362" t="str">
        <f t="shared" si="16"/>
        <v/>
      </c>
      <c r="W78" s="361"/>
      <c r="AA78" s="341"/>
      <c r="AB78" s="346"/>
      <c r="AC78" s="346"/>
      <c r="AD78" s="346"/>
      <c r="AE78" s="346"/>
      <c r="AF78" s="346"/>
      <c r="AG78" s="346"/>
      <c r="AH78" s="346"/>
      <c r="AI78" s="346"/>
      <c r="AJ78" s="346"/>
      <c r="AK78" s="346"/>
      <c r="AL78" s="346"/>
      <c r="AM78" s="346"/>
      <c r="AN78" s="346"/>
      <c r="AO78" s="346"/>
      <c r="AP78" s="346"/>
      <c r="AQ78" s="346"/>
      <c r="AR78" s="346"/>
    </row>
    <row r="79" spans="1:44" s="345" customFormat="1" x14ac:dyDescent="0.25">
      <c r="A79" s="364" t="str">
        <f t="shared" si="8"/>
        <v/>
      </c>
      <c r="B79" s="749"/>
      <c r="C79" s="750"/>
      <c r="D79" s="750"/>
      <c r="E79" s="751"/>
      <c r="F79" s="752"/>
      <c r="G79" s="753"/>
      <c r="H79" s="676"/>
      <c r="I79" s="677"/>
      <c r="J79" s="366" t="str">
        <f t="shared" si="0"/>
        <v/>
      </c>
      <c r="K79" s="365"/>
      <c r="L79" s="349">
        <f t="shared" si="14"/>
        <v>1</v>
      </c>
      <c r="M79" s="349">
        <f t="shared" si="15"/>
        <v>1</v>
      </c>
      <c r="N79" s="349">
        <f t="shared" si="3"/>
        <v>1</v>
      </c>
      <c r="O79" s="349">
        <f t="shared" si="4"/>
        <v>1</v>
      </c>
      <c r="P79" s="349">
        <f t="shared" si="5"/>
        <v>4</v>
      </c>
      <c r="Q79" s="349" t="str">
        <f>IF(OR(P79=0,P79=4),"",IF(L79=100,'12 - 1 - AUXILIAR-MANTENIMIENTO'!$B$129,IF(M79=1,'12 - 1 - AUXILIAR-MANTENIMIENTO'!$B$130,IF(N79=1,'12 - 1 - AUXILIAR-MANTENIMIENTO'!$B$131,IF(O79=1,'12 - 1 - AUXILIAR-MANTENIMIENTO'!$B$132,IF(N79=100,'12 - 1 - AUXILIAR-MANTENIMIENTO'!$B$133,S79))))))</f>
        <v/>
      </c>
      <c r="R79" s="363" t="str">
        <f t="shared" si="6"/>
        <v/>
      </c>
      <c r="S79" s="362" t="str">
        <f t="shared" si="16"/>
        <v/>
      </c>
      <c r="W79" s="361"/>
      <c r="AA79" s="341"/>
      <c r="AB79" s="346"/>
      <c r="AC79" s="346"/>
      <c r="AD79" s="346"/>
      <c r="AE79" s="346"/>
      <c r="AF79" s="346"/>
      <c r="AG79" s="346"/>
      <c r="AH79" s="346"/>
      <c r="AI79" s="346"/>
      <c r="AJ79" s="346"/>
      <c r="AK79" s="346"/>
      <c r="AL79" s="346"/>
      <c r="AM79" s="346"/>
      <c r="AN79" s="346"/>
      <c r="AO79" s="346"/>
      <c r="AP79" s="346"/>
      <c r="AQ79" s="346"/>
      <c r="AR79" s="346"/>
    </row>
    <row r="80" spans="1:44" s="345" customFormat="1" x14ac:dyDescent="0.25">
      <c r="A80" s="364" t="str">
        <f t="shared" si="8"/>
        <v/>
      </c>
      <c r="B80" s="749"/>
      <c r="C80" s="750"/>
      <c r="D80" s="750"/>
      <c r="E80" s="751"/>
      <c r="F80" s="752"/>
      <c r="G80" s="753"/>
      <c r="H80" s="676"/>
      <c r="I80" s="677"/>
      <c r="J80" s="366" t="str">
        <f t="shared" si="0"/>
        <v/>
      </c>
      <c r="K80" s="365"/>
      <c r="L80" s="349">
        <f t="shared" si="14"/>
        <v>1</v>
      </c>
      <c r="M80" s="349">
        <f t="shared" si="15"/>
        <v>1</v>
      </c>
      <c r="N80" s="349">
        <f t="shared" si="3"/>
        <v>1</v>
      </c>
      <c r="O80" s="349">
        <f t="shared" si="4"/>
        <v>1</v>
      </c>
      <c r="P80" s="349">
        <f t="shared" si="5"/>
        <v>4</v>
      </c>
      <c r="Q80" s="349" t="str">
        <f>IF(OR(P80=0,P80=4),"",IF(L80=100,'12 - 1 - AUXILIAR-MANTENIMIENTO'!$B$129,IF(M80=1,'12 - 1 - AUXILIAR-MANTENIMIENTO'!$B$130,IF(N80=1,'12 - 1 - AUXILIAR-MANTENIMIENTO'!$B$131,IF(O80=1,'12 - 1 - AUXILIAR-MANTENIMIENTO'!$B$132,IF(N80=100,'12 - 1 - AUXILIAR-MANTENIMIENTO'!$B$133,S80))))))</f>
        <v/>
      </c>
      <c r="R80" s="363" t="str">
        <f t="shared" si="6"/>
        <v/>
      </c>
      <c r="S80" s="362" t="str">
        <f t="shared" si="16"/>
        <v/>
      </c>
      <c r="W80" s="361"/>
      <c r="AA80" s="341"/>
      <c r="AB80" s="346"/>
      <c r="AC80" s="346"/>
      <c r="AD80" s="346"/>
      <c r="AE80" s="346"/>
      <c r="AF80" s="346"/>
      <c r="AG80" s="346"/>
      <c r="AH80" s="346"/>
      <c r="AI80" s="346"/>
      <c r="AJ80" s="346"/>
      <c r="AK80" s="346"/>
      <c r="AL80" s="346"/>
      <c r="AM80" s="346"/>
      <c r="AN80" s="346"/>
      <c r="AO80" s="346"/>
      <c r="AP80" s="346"/>
      <c r="AQ80" s="346"/>
      <c r="AR80" s="346"/>
    </row>
    <row r="81" spans="1:44" s="345" customFormat="1" x14ac:dyDescent="0.25">
      <c r="A81" s="364" t="str">
        <f t="shared" si="8"/>
        <v/>
      </c>
      <c r="B81" s="749"/>
      <c r="C81" s="750"/>
      <c r="D81" s="750"/>
      <c r="E81" s="751"/>
      <c r="F81" s="752"/>
      <c r="G81" s="753"/>
      <c r="H81" s="676"/>
      <c r="I81" s="677"/>
      <c r="J81" s="366" t="str">
        <f t="shared" si="0"/>
        <v/>
      </c>
      <c r="K81" s="365"/>
      <c r="L81" s="349">
        <f t="shared" si="14"/>
        <v>1</v>
      </c>
      <c r="M81" s="349">
        <f t="shared" si="15"/>
        <v>1</v>
      </c>
      <c r="N81" s="349">
        <f t="shared" si="3"/>
        <v>1</v>
      </c>
      <c r="O81" s="349">
        <f t="shared" si="4"/>
        <v>1</v>
      </c>
      <c r="P81" s="349">
        <f t="shared" si="5"/>
        <v>4</v>
      </c>
      <c r="Q81" s="349" t="str">
        <f>IF(OR(P81=0,P81=4),"",IF(L81=100,'12 - 1 - AUXILIAR-MANTENIMIENTO'!$B$129,IF(M81=1,'12 - 1 - AUXILIAR-MANTENIMIENTO'!$B$130,IF(N81=1,'12 - 1 - AUXILIAR-MANTENIMIENTO'!$B$131,IF(O81=1,'12 - 1 - AUXILIAR-MANTENIMIENTO'!$B$132,IF(N81=100,'12 - 1 - AUXILIAR-MANTENIMIENTO'!$B$133,S81))))))</f>
        <v/>
      </c>
      <c r="R81" s="363" t="str">
        <f t="shared" si="6"/>
        <v/>
      </c>
      <c r="S81" s="362" t="str">
        <f t="shared" si="16"/>
        <v/>
      </c>
      <c r="W81" s="361"/>
      <c r="AA81" s="341"/>
      <c r="AB81" s="346"/>
      <c r="AC81" s="346"/>
      <c r="AD81" s="346"/>
      <c r="AE81" s="346"/>
      <c r="AF81" s="346"/>
      <c r="AG81" s="346"/>
      <c r="AH81" s="346"/>
      <c r="AI81" s="346"/>
      <c r="AJ81" s="346"/>
      <c r="AK81" s="346"/>
      <c r="AL81" s="346"/>
      <c r="AM81" s="346"/>
      <c r="AN81" s="346"/>
      <c r="AO81" s="346"/>
      <c r="AP81" s="346"/>
      <c r="AQ81" s="346"/>
      <c r="AR81" s="346"/>
    </row>
    <row r="82" spans="1:44" s="345" customFormat="1" x14ac:dyDescent="0.25">
      <c r="A82" s="364" t="str">
        <f t="shared" si="8"/>
        <v/>
      </c>
      <c r="B82" s="749"/>
      <c r="C82" s="750"/>
      <c r="D82" s="750"/>
      <c r="E82" s="751"/>
      <c r="F82" s="752"/>
      <c r="G82" s="753"/>
      <c r="H82" s="676"/>
      <c r="I82" s="677"/>
      <c r="J82" s="366" t="str">
        <f t="shared" si="0"/>
        <v/>
      </c>
      <c r="K82" s="365"/>
      <c r="L82" s="349">
        <f t="shared" si="14"/>
        <v>1</v>
      </c>
      <c r="M82" s="349">
        <f t="shared" si="15"/>
        <v>1</v>
      </c>
      <c r="N82" s="349">
        <f t="shared" si="3"/>
        <v>1</v>
      </c>
      <c r="O82" s="349">
        <f t="shared" si="4"/>
        <v>1</v>
      </c>
      <c r="P82" s="349">
        <f t="shared" si="5"/>
        <v>4</v>
      </c>
      <c r="Q82" s="349" t="str">
        <f>IF(OR(P82=0,P82=4),"",IF(L82=100,'12 - 1 - AUXILIAR-MANTENIMIENTO'!$B$129,IF(M82=1,'12 - 1 - AUXILIAR-MANTENIMIENTO'!$B$130,IF(N82=1,'12 - 1 - AUXILIAR-MANTENIMIENTO'!$B$131,IF(O82=1,'12 - 1 - AUXILIAR-MANTENIMIENTO'!$B$132,IF(N82=100,'12 - 1 - AUXILIAR-MANTENIMIENTO'!$B$133,S82))))))</f>
        <v/>
      </c>
      <c r="R82" s="363" t="str">
        <f t="shared" si="6"/>
        <v/>
      </c>
      <c r="S82" s="362" t="str">
        <f t="shared" si="16"/>
        <v/>
      </c>
      <c r="W82" s="361"/>
      <c r="AA82" s="341"/>
      <c r="AB82" s="346"/>
      <c r="AC82" s="346"/>
      <c r="AD82" s="346"/>
      <c r="AE82" s="346"/>
      <c r="AF82" s="346"/>
      <c r="AG82" s="346"/>
      <c r="AH82" s="346"/>
      <c r="AI82" s="346"/>
      <c r="AJ82" s="346"/>
      <c r="AK82" s="346"/>
      <c r="AL82" s="346"/>
      <c r="AM82" s="346"/>
      <c r="AN82" s="346"/>
      <c r="AO82" s="346"/>
      <c r="AP82" s="346"/>
      <c r="AQ82" s="346"/>
      <c r="AR82" s="346"/>
    </row>
    <row r="83" spans="1:44" s="345" customFormat="1" x14ac:dyDescent="0.25">
      <c r="A83" s="364" t="str">
        <f t="shared" si="8"/>
        <v/>
      </c>
      <c r="B83" s="749"/>
      <c r="C83" s="750"/>
      <c r="D83" s="750"/>
      <c r="E83" s="751"/>
      <c r="F83" s="752"/>
      <c r="G83" s="753"/>
      <c r="H83" s="676"/>
      <c r="I83" s="677"/>
      <c r="J83" s="366" t="str">
        <f t="shared" si="0"/>
        <v/>
      </c>
      <c r="K83" s="365"/>
      <c r="L83" s="349">
        <f t="shared" si="14"/>
        <v>1</v>
      </c>
      <c r="M83" s="349">
        <f t="shared" si="15"/>
        <v>1</v>
      </c>
      <c r="N83" s="349">
        <f t="shared" si="3"/>
        <v>1</v>
      </c>
      <c r="O83" s="349">
        <f t="shared" si="4"/>
        <v>1</v>
      </c>
      <c r="P83" s="349">
        <f t="shared" si="5"/>
        <v>4</v>
      </c>
      <c r="Q83" s="349" t="str">
        <f>IF(OR(P83=0,P83=4),"",IF(L83=100,'12 - 1 - AUXILIAR-MANTENIMIENTO'!$B$129,IF(M83=1,'12 - 1 - AUXILIAR-MANTENIMIENTO'!$B$130,IF(N83=1,'12 - 1 - AUXILIAR-MANTENIMIENTO'!$B$131,IF(O83=1,'12 - 1 - AUXILIAR-MANTENIMIENTO'!$B$132,IF(N83=100,'12 - 1 - AUXILIAR-MANTENIMIENTO'!$B$133,S83))))))</f>
        <v/>
      </c>
      <c r="R83" s="363" t="str">
        <f t="shared" si="6"/>
        <v/>
      </c>
      <c r="S83" s="362" t="str">
        <f t="shared" si="16"/>
        <v/>
      </c>
      <c r="W83" s="361"/>
      <c r="AA83" s="341"/>
      <c r="AB83" s="346"/>
      <c r="AC83" s="346"/>
      <c r="AD83" s="346"/>
      <c r="AE83" s="346"/>
      <c r="AF83" s="346"/>
      <c r="AG83" s="346"/>
      <c r="AH83" s="346"/>
      <c r="AI83" s="346"/>
      <c r="AJ83" s="346"/>
      <c r="AK83" s="346"/>
      <c r="AL83" s="346"/>
      <c r="AM83" s="346"/>
      <c r="AN83" s="346"/>
      <c r="AO83" s="346"/>
      <c r="AP83" s="346"/>
      <c r="AQ83" s="346"/>
      <c r="AR83" s="346"/>
    </row>
    <row r="84" spans="1:44" s="345" customFormat="1" x14ac:dyDescent="0.25">
      <c r="A84" s="364" t="str">
        <f t="shared" si="8"/>
        <v/>
      </c>
      <c r="B84" s="749"/>
      <c r="C84" s="750"/>
      <c r="D84" s="750"/>
      <c r="E84" s="751"/>
      <c r="F84" s="752"/>
      <c r="G84" s="753"/>
      <c r="H84" s="676"/>
      <c r="I84" s="677"/>
      <c r="J84" s="366" t="str">
        <f t="shared" si="0"/>
        <v/>
      </c>
      <c r="K84" s="365"/>
      <c r="L84" s="349">
        <f t="shared" si="14"/>
        <v>1</v>
      </c>
      <c r="M84" s="349">
        <f t="shared" si="15"/>
        <v>1</v>
      </c>
      <c r="N84" s="349">
        <f t="shared" si="3"/>
        <v>1</v>
      </c>
      <c r="O84" s="349">
        <f t="shared" si="4"/>
        <v>1</v>
      </c>
      <c r="P84" s="349">
        <f t="shared" si="5"/>
        <v>4</v>
      </c>
      <c r="Q84" s="349" t="str">
        <f>IF(OR(P84=0,P84=4),"",IF(L84=100,'12 - 1 - AUXILIAR-MANTENIMIENTO'!$B$129,IF(M84=1,'12 - 1 - AUXILIAR-MANTENIMIENTO'!$B$130,IF(N84=1,'12 - 1 - AUXILIAR-MANTENIMIENTO'!$B$131,IF(O84=1,'12 - 1 - AUXILIAR-MANTENIMIENTO'!$B$132,IF(N84=100,'12 - 1 - AUXILIAR-MANTENIMIENTO'!$B$133,S84))))))</f>
        <v/>
      </c>
      <c r="R84" s="363" t="str">
        <f t="shared" si="6"/>
        <v/>
      </c>
      <c r="S84" s="362" t="str">
        <f t="shared" si="16"/>
        <v/>
      </c>
      <c r="W84" s="361"/>
      <c r="AA84" s="341"/>
      <c r="AB84" s="346"/>
      <c r="AC84" s="346"/>
      <c r="AD84" s="346"/>
      <c r="AE84" s="346"/>
      <c r="AF84" s="346"/>
      <c r="AG84" s="346"/>
      <c r="AH84" s="346"/>
      <c r="AI84" s="346"/>
      <c r="AJ84" s="346"/>
      <c r="AK84" s="346"/>
      <c r="AL84" s="346"/>
      <c r="AM84" s="346"/>
      <c r="AN84" s="346"/>
      <c r="AO84" s="346"/>
      <c r="AP84" s="346"/>
      <c r="AQ84" s="346"/>
      <c r="AR84" s="346"/>
    </row>
    <row r="85" spans="1:44" s="345" customFormat="1" x14ac:dyDescent="0.25">
      <c r="A85" s="364" t="str">
        <f t="shared" si="8"/>
        <v/>
      </c>
      <c r="B85" s="749"/>
      <c r="C85" s="750"/>
      <c r="D85" s="750"/>
      <c r="E85" s="751"/>
      <c r="F85" s="752"/>
      <c r="G85" s="753"/>
      <c r="H85" s="676"/>
      <c r="I85" s="677"/>
      <c r="J85" s="366" t="str">
        <f t="shared" si="0"/>
        <v/>
      </c>
      <c r="K85" s="365"/>
      <c r="L85" s="349">
        <f t="shared" si="14"/>
        <v>1</v>
      </c>
      <c r="M85" s="349">
        <f t="shared" si="15"/>
        <v>1</v>
      </c>
      <c r="N85" s="349">
        <f t="shared" si="3"/>
        <v>1</v>
      </c>
      <c r="O85" s="349">
        <f t="shared" si="4"/>
        <v>1</v>
      </c>
      <c r="P85" s="349">
        <f t="shared" si="5"/>
        <v>4</v>
      </c>
      <c r="Q85" s="349" t="str">
        <f>IF(OR(P85=0,P85=4),"",IF(L85=100,'12 - 1 - AUXILIAR-MANTENIMIENTO'!$B$129,IF(M85=1,'12 - 1 - AUXILIAR-MANTENIMIENTO'!$B$130,IF(N85=1,'12 - 1 - AUXILIAR-MANTENIMIENTO'!$B$131,IF(O85=1,'12 - 1 - AUXILIAR-MANTENIMIENTO'!$B$132,IF(N85=100,'12 - 1 - AUXILIAR-MANTENIMIENTO'!$B$133,S85))))))</f>
        <v/>
      </c>
      <c r="R85" s="363" t="str">
        <f t="shared" si="6"/>
        <v/>
      </c>
      <c r="S85" s="362" t="str">
        <f t="shared" si="16"/>
        <v/>
      </c>
      <c r="W85" s="361"/>
      <c r="AA85" s="341"/>
      <c r="AB85" s="346"/>
      <c r="AC85" s="346"/>
      <c r="AD85" s="346"/>
      <c r="AE85" s="346"/>
      <c r="AF85" s="346"/>
      <c r="AG85" s="346"/>
      <c r="AH85" s="346"/>
      <c r="AI85" s="346"/>
      <c r="AJ85" s="346"/>
      <c r="AK85" s="346"/>
      <c r="AL85" s="346"/>
      <c r="AM85" s="346"/>
      <c r="AN85" s="346"/>
      <c r="AO85" s="346"/>
      <c r="AP85" s="346"/>
      <c r="AQ85" s="346"/>
      <c r="AR85" s="346"/>
    </row>
    <row r="86" spans="1:44" s="345" customFormat="1" x14ac:dyDescent="0.25">
      <c r="A86" s="364" t="str">
        <f t="shared" si="8"/>
        <v/>
      </c>
      <c r="B86" s="749"/>
      <c r="C86" s="750"/>
      <c r="D86" s="750"/>
      <c r="E86" s="751"/>
      <c r="F86" s="752"/>
      <c r="G86" s="753"/>
      <c r="H86" s="676"/>
      <c r="I86" s="677"/>
      <c r="J86" s="366" t="str">
        <f t="shared" si="0"/>
        <v/>
      </c>
      <c r="K86" s="365"/>
      <c r="L86" s="349">
        <f t="shared" si="14"/>
        <v>1</v>
      </c>
      <c r="M86" s="349">
        <f t="shared" si="15"/>
        <v>1</v>
      </c>
      <c r="N86" s="349">
        <f t="shared" si="3"/>
        <v>1</v>
      </c>
      <c r="O86" s="349">
        <f t="shared" si="4"/>
        <v>1</v>
      </c>
      <c r="P86" s="349">
        <f t="shared" si="5"/>
        <v>4</v>
      </c>
      <c r="Q86" s="349" t="str">
        <f>IF(OR(P86=0,P86=4),"",IF(L86=100,'12 - 1 - AUXILIAR-MANTENIMIENTO'!$B$129,IF(M86=1,'12 - 1 - AUXILIAR-MANTENIMIENTO'!$B$130,IF(N86=1,'12 - 1 - AUXILIAR-MANTENIMIENTO'!$B$131,IF(O86=1,'12 - 1 - AUXILIAR-MANTENIMIENTO'!$B$132,IF(N86=100,'12 - 1 - AUXILIAR-MANTENIMIENTO'!$B$133,S86))))))</f>
        <v/>
      </c>
      <c r="R86" s="363" t="str">
        <f t="shared" si="6"/>
        <v/>
      </c>
      <c r="S86" s="362" t="str">
        <f t="shared" si="16"/>
        <v/>
      </c>
      <c r="W86" s="361"/>
      <c r="AA86" s="341"/>
      <c r="AB86" s="346"/>
      <c r="AC86" s="346"/>
      <c r="AD86" s="346"/>
      <c r="AE86" s="346"/>
      <c r="AF86" s="346"/>
      <c r="AG86" s="346"/>
      <c r="AH86" s="346"/>
      <c r="AI86" s="346"/>
      <c r="AJ86" s="346"/>
      <c r="AK86" s="346"/>
      <c r="AL86" s="346"/>
      <c r="AM86" s="346"/>
      <c r="AN86" s="346"/>
      <c r="AO86" s="346"/>
      <c r="AP86" s="346"/>
      <c r="AQ86" s="346"/>
      <c r="AR86" s="346"/>
    </row>
    <row r="87" spans="1:44" s="345" customFormat="1" x14ac:dyDescent="0.25">
      <c r="A87" s="364" t="str">
        <f t="shared" si="8"/>
        <v/>
      </c>
      <c r="B87" s="749"/>
      <c r="C87" s="750"/>
      <c r="D87" s="750"/>
      <c r="E87" s="751"/>
      <c r="F87" s="752"/>
      <c r="G87" s="753"/>
      <c r="H87" s="676"/>
      <c r="I87" s="677"/>
      <c r="J87" s="366" t="str">
        <f t="shared" si="0"/>
        <v/>
      </c>
      <c r="K87" s="365"/>
      <c r="L87" s="349">
        <f t="shared" si="14"/>
        <v>1</v>
      </c>
      <c r="M87" s="349">
        <f t="shared" si="15"/>
        <v>1</v>
      </c>
      <c r="N87" s="349">
        <f t="shared" si="3"/>
        <v>1</v>
      </c>
      <c r="O87" s="349">
        <f t="shared" si="4"/>
        <v>1</v>
      </c>
      <c r="P87" s="349">
        <f t="shared" si="5"/>
        <v>4</v>
      </c>
      <c r="Q87" s="349" t="str">
        <f>IF(OR(P87=0,P87=4),"",IF(L87=100,'12 - 1 - AUXILIAR-MANTENIMIENTO'!$B$129,IF(M87=1,'12 - 1 - AUXILIAR-MANTENIMIENTO'!$B$130,IF(N87=1,'12 - 1 - AUXILIAR-MANTENIMIENTO'!$B$131,IF(O87=1,'12 - 1 - AUXILIAR-MANTENIMIENTO'!$B$132,IF(N87=100,'12 - 1 - AUXILIAR-MANTENIMIENTO'!$B$133,S87))))))</f>
        <v/>
      </c>
      <c r="R87" s="363" t="str">
        <f t="shared" si="6"/>
        <v/>
      </c>
      <c r="S87" s="362" t="str">
        <f t="shared" si="16"/>
        <v/>
      </c>
      <c r="W87" s="361"/>
      <c r="AA87" s="341"/>
      <c r="AB87" s="346"/>
      <c r="AC87" s="346"/>
      <c r="AD87" s="346"/>
      <c r="AE87" s="346"/>
      <c r="AF87" s="346"/>
      <c r="AG87" s="346"/>
      <c r="AH87" s="346"/>
      <c r="AI87" s="346"/>
      <c r="AJ87" s="346"/>
      <c r="AK87" s="346"/>
      <c r="AL87" s="346"/>
      <c r="AM87" s="346"/>
      <c r="AN87" s="346"/>
      <c r="AO87" s="346"/>
      <c r="AP87" s="346"/>
      <c r="AQ87" s="346"/>
      <c r="AR87" s="346"/>
    </row>
    <row r="88" spans="1:44" s="345" customFormat="1" x14ac:dyDescent="0.25">
      <c r="A88" s="364" t="str">
        <f t="shared" si="8"/>
        <v/>
      </c>
      <c r="B88" s="749"/>
      <c r="C88" s="750"/>
      <c r="D88" s="750"/>
      <c r="E88" s="751"/>
      <c r="F88" s="752"/>
      <c r="G88" s="753"/>
      <c r="H88" s="676"/>
      <c r="I88" s="677"/>
      <c r="J88" s="366" t="str">
        <f t="shared" si="0"/>
        <v/>
      </c>
      <c r="K88" s="365"/>
      <c r="L88" s="349">
        <f t="shared" si="14"/>
        <v>1</v>
      </c>
      <c r="M88" s="349">
        <f t="shared" si="15"/>
        <v>1</v>
      </c>
      <c r="N88" s="349">
        <f t="shared" si="3"/>
        <v>1</v>
      </c>
      <c r="O88" s="349">
        <f t="shared" si="4"/>
        <v>1</v>
      </c>
      <c r="P88" s="349">
        <f t="shared" si="5"/>
        <v>4</v>
      </c>
      <c r="Q88" s="349" t="str">
        <f>IF(OR(P88=0,P88=4),"",IF(L88=100,'12 - 1 - AUXILIAR-MANTENIMIENTO'!$B$129,IF(M88=1,'12 - 1 - AUXILIAR-MANTENIMIENTO'!$B$130,IF(N88=1,'12 - 1 - AUXILIAR-MANTENIMIENTO'!$B$131,IF(O88=1,'12 - 1 - AUXILIAR-MANTENIMIENTO'!$B$132,IF(N88=100,'12 - 1 - AUXILIAR-MANTENIMIENTO'!$B$133,S88))))))</f>
        <v/>
      </c>
      <c r="R88" s="363" t="str">
        <f t="shared" si="6"/>
        <v/>
      </c>
      <c r="S88" s="362" t="str">
        <f t="shared" si="16"/>
        <v/>
      </c>
      <c r="W88" s="361"/>
      <c r="AA88" s="341"/>
      <c r="AB88" s="346"/>
      <c r="AC88" s="346"/>
      <c r="AD88" s="346"/>
      <c r="AE88" s="346"/>
      <c r="AF88" s="346"/>
      <c r="AG88" s="346"/>
      <c r="AH88" s="346"/>
      <c r="AI88" s="346"/>
      <c r="AJ88" s="346"/>
      <c r="AK88" s="346"/>
      <c r="AL88" s="346"/>
      <c r="AM88" s="346"/>
      <c r="AN88" s="346"/>
      <c r="AO88" s="346"/>
      <c r="AP88" s="346"/>
      <c r="AQ88" s="346"/>
      <c r="AR88" s="346"/>
    </row>
    <row r="89" spans="1:44" s="345" customFormat="1" x14ac:dyDescent="0.25">
      <c r="A89" s="364" t="str">
        <f t="shared" si="8"/>
        <v/>
      </c>
      <c r="B89" s="749"/>
      <c r="C89" s="750"/>
      <c r="D89" s="750"/>
      <c r="E89" s="751"/>
      <c r="F89" s="752"/>
      <c r="G89" s="753"/>
      <c r="H89" s="676"/>
      <c r="I89" s="677"/>
      <c r="J89" s="366" t="str">
        <f t="shared" si="0"/>
        <v/>
      </c>
      <c r="K89" s="365"/>
      <c r="L89" s="349">
        <f t="shared" si="14"/>
        <v>1</v>
      </c>
      <c r="M89" s="349">
        <f t="shared" si="15"/>
        <v>1</v>
      </c>
      <c r="N89" s="349">
        <f t="shared" si="3"/>
        <v>1</v>
      </c>
      <c r="O89" s="349">
        <f t="shared" si="4"/>
        <v>1</v>
      </c>
      <c r="P89" s="349">
        <f t="shared" si="5"/>
        <v>4</v>
      </c>
      <c r="Q89" s="349" t="str">
        <f>IF(OR(P89=0,P89=4),"",IF(L89=100,'12 - 1 - AUXILIAR-MANTENIMIENTO'!$B$129,IF(M89=1,'12 - 1 - AUXILIAR-MANTENIMIENTO'!$B$130,IF(N89=1,'12 - 1 - AUXILIAR-MANTENIMIENTO'!$B$131,IF(O89=1,'12 - 1 - AUXILIAR-MANTENIMIENTO'!$B$132,IF(N89=100,'12 - 1 - AUXILIAR-MANTENIMIENTO'!$B$133,S89))))))</f>
        <v/>
      </c>
      <c r="R89" s="363" t="str">
        <f t="shared" si="6"/>
        <v/>
      </c>
      <c r="S89" s="362" t="str">
        <f t="shared" si="16"/>
        <v/>
      </c>
      <c r="W89" s="361"/>
      <c r="AA89" s="341"/>
      <c r="AB89" s="346"/>
      <c r="AC89" s="346"/>
      <c r="AD89" s="346"/>
      <c r="AE89" s="346"/>
      <c r="AF89" s="346"/>
      <c r="AG89" s="346"/>
      <c r="AH89" s="346"/>
      <c r="AI89" s="346"/>
      <c r="AJ89" s="346"/>
      <c r="AK89" s="346"/>
      <c r="AL89" s="346"/>
      <c r="AM89" s="346"/>
      <c r="AN89" s="346"/>
      <c r="AO89" s="346"/>
      <c r="AP89" s="346"/>
      <c r="AQ89" s="346"/>
      <c r="AR89" s="346"/>
    </row>
    <row r="90" spans="1:44" s="345" customFormat="1" x14ac:dyDescent="0.25">
      <c r="A90" s="364" t="str">
        <f t="shared" si="8"/>
        <v/>
      </c>
      <c r="B90" s="749"/>
      <c r="C90" s="750"/>
      <c r="D90" s="750"/>
      <c r="E90" s="751"/>
      <c r="F90" s="752"/>
      <c r="G90" s="753"/>
      <c r="H90" s="676"/>
      <c r="I90" s="677"/>
      <c r="J90" s="366" t="str">
        <f t="shared" si="0"/>
        <v/>
      </c>
      <c r="K90" s="365"/>
      <c r="L90" s="349">
        <f t="shared" si="14"/>
        <v>1</v>
      </c>
      <c r="M90" s="349">
        <f t="shared" si="15"/>
        <v>1</v>
      </c>
      <c r="N90" s="349">
        <f t="shared" si="3"/>
        <v>1</v>
      </c>
      <c r="O90" s="349">
        <f t="shared" si="4"/>
        <v>1</v>
      </c>
      <c r="P90" s="349">
        <f t="shared" si="5"/>
        <v>4</v>
      </c>
      <c r="Q90" s="349" t="str">
        <f>IF(OR(P90=0,P90=4),"",IF(L90=100,'12 - 1 - AUXILIAR-MANTENIMIENTO'!$B$129,IF(M90=1,'12 - 1 - AUXILIAR-MANTENIMIENTO'!$B$130,IF(N90=1,'12 - 1 - AUXILIAR-MANTENIMIENTO'!$B$131,IF(O90=1,'12 - 1 - AUXILIAR-MANTENIMIENTO'!$B$132,IF(N90=100,'12 - 1 - AUXILIAR-MANTENIMIENTO'!$B$133,S90))))))</f>
        <v/>
      </c>
      <c r="R90" s="363" t="str">
        <f t="shared" si="6"/>
        <v/>
      </c>
      <c r="S90" s="362" t="str">
        <f t="shared" si="16"/>
        <v/>
      </c>
      <c r="W90" s="361"/>
      <c r="AA90" s="341"/>
      <c r="AB90" s="346"/>
      <c r="AC90" s="346"/>
      <c r="AD90" s="346"/>
      <c r="AE90" s="346"/>
      <c r="AF90" s="346"/>
      <c r="AG90" s="346"/>
      <c r="AH90" s="346"/>
      <c r="AI90" s="346"/>
      <c r="AJ90" s="346"/>
      <c r="AK90" s="346"/>
      <c r="AL90" s="346"/>
      <c r="AM90" s="346"/>
      <c r="AN90" s="346"/>
      <c r="AO90" s="346"/>
      <c r="AP90" s="346"/>
      <c r="AQ90" s="346"/>
      <c r="AR90" s="346"/>
    </row>
    <row r="91" spans="1:44" s="345" customFormat="1" x14ac:dyDescent="0.25">
      <c r="A91" s="364" t="str">
        <f t="shared" si="8"/>
        <v/>
      </c>
      <c r="B91" s="749"/>
      <c r="C91" s="750"/>
      <c r="D91" s="750"/>
      <c r="E91" s="751"/>
      <c r="F91" s="752"/>
      <c r="G91" s="753"/>
      <c r="H91" s="676"/>
      <c r="I91" s="677"/>
      <c r="J91" s="366" t="str">
        <f t="shared" si="0"/>
        <v/>
      </c>
      <c r="K91" s="365"/>
      <c r="L91" s="349">
        <f t="shared" si="14"/>
        <v>1</v>
      </c>
      <c r="M91" s="349">
        <f t="shared" si="15"/>
        <v>1</v>
      </c>
      <c r="N91" s="349">
        <f t="shared" si="3"/>
        <v>1</v>
      </c>
      <c r="O91" s="349">
        <f t="shared" si="4"/>
        <v>1</v>
      </c>
      <c r="P91" s="349">
        <f t="shared" si="5"/>
        <v>4</v>
      </c>
      <c r="Q91" s="349" t="str">
        <f>IF(OR(P91=0,P91=4),"",IF(L91=100,'12 - 1 - AUXILIAR-MANTENIMIENTO'!$B$129,IF(M91=1,'12 - 1 - AUXILIAR-MANTENIMIENTO'!$B$130,IF(N91=1,'12 - 1 - AUXILIAR-MANTENIMIENTO'!$B$131,IF(O91=1,'12 - 1 - AUXILIAR-MANTENIMIENTO'!$B$132,IF(N91=100,'12 - 1 - AUXILIAR-MANTENIMIENTO'!$B$133,S91))))))</f>
        <v/>
      </c>
      <c r="R91" s="363" t="str">
        <f t="shared" si="6"/>
        <v/>
      </c>
      <c r="S91" s="362" t="str">
        <f t="shared" si="16"/>
        <v/>
      </c>
      <c r="W91" s="361"/>
      <c r="AA91" s="341"/>
      <c r="AB91" s="346"/>
      <c r="AC91" s="346"/>
      <c r="AD91" s="346"/>
      <c r="AE91" s="346"/>
      <c r="AF91" s="346"/>
      <c r="AG91" s="346"/>
      <c r="AH91" s="346"/>
      <c r="AI91" s="346"/>
      <c r="AJ91" s="346"/>
      <c r="AK91" s="346"/>
      <c r="AL91" s="346"/>
      <c r="AM91" s="346"/>
      <c r="AN91" s="346"/>
      <c r="AO91" s="346"/>
      <c r="AP91" s="346"/>
      <c r="AQ91" s="346"/>
      <c r="AR91" s="346"/>
    </row>
    <row r="92" spans="1:44" s="345" customFormat="1" x14ac:dyDescent="0.25">
      <c r="A92" s="364" t="str">
        <f t="shared" si="8"/>
        <v/>
      </c>
      <c r="B92" s="749"/>
      <c r="C92" s="750"/>
      <c r="D92" s="750"/>
      <c r="E92" s="751"/>
      <c r="F92" s="752"/>
      <c r="G92" s="753"/>
      <c r="H92" s="676"/>
      <c r="I92" s="677"/>
      <c r="J92" s="366" t="str">
        <f t="shared" si="0"/>
        <v/>
      </c>
      <c r="K92" s="365"/>
      <c r="L92" s="349">
        <f t="shared" si="14"/>
        <v>1</v>
      </c>
      <c r="M92" s="349">
        <f t="shared" si="15"/>
        <v>1</v>
      </c>
      <c r="N92" s="349">
        <f t="shared" si="3"/>
        <v>1</v>
      </c>
      <c r="O92" s="349">
        <f t="shared" si="4"/>
        <v>1</v>
      </c>
      <c r="P92" s="349">
        <f t="shared" si="5"/>
        <v>4</v>
      </c>
      <c r="Q92" s="349" t="str">
        <f>IF(OR(P92=0,P92=4),"",IF(L92=100,'12 - 1 - AUXILIAR-MANTENIMIENTO'!$B$129,IF(M92=1,'12 - 1 - AUXILIAR-MANTENIMIENTO'!$B$130,IF(N92=1,'12 - 1 - AUXILIAR-MANTENIMIENTO'!$B$131,IF(O92=1,'12 - 1 - AUXILIAR-MANTENIMIENTO'!$B$132,IF(N92=100,'12 - 1 - AUXILIAR-MANTENIMIENTO'!$B$133,S92))))))</f>
        <v/>
      </c>
      <c r="R92" s="363" t="str">
        <f t="shared" si="6"/>
        <v/>
      </c>
      <c r="S92" s="362" t="str">
        <f t="shared" si="16"/>
        <v/>
      </c>
      <c r="W92" s="361"/>
      <c r="AA92" s="341"/>
      <c r="AB92" s="346"/>
      <c r="AC92" s="346"/>
      <c r="AD92" s="346"/>
      <c r="AE92" s="346"/>
      <c r="AF92" s="346"/>
      <c r="AG92" s="346"/>
      <c r="AH92" s="346"/>
      <c r="AI92" s="346"/>
      <c r="AJ92" s="346"/>
      <c r="AK92" s="346"/>
      <c r="AL92" s="346"/>
      <c r="AM92" s="346"/>
      <c r="AN92" s="346"/>
      <c r="AO92" s="346"/>
      <c r="AP92" s="346"/>
      <c r="AQ92" s="346"/>
      <c r="AR92" s="346"/>
    </row>
    <row r="93" spans="1:44" s="345" customFormat="1" x14ac:dyDescent="0.25">
      <c r="A93" s="364" t="str">
        <f t="shared" si="8"/>
        <v/>
      </c>
      <c r="B93" s="749"/>
      <c r="C93" s="750"/>
      <c r="D93" s="750"/>
      <c r="E93" s="751"/>
      <c r="F93" s="752"/>
      <c r="G93" s="753"/>
      <c r="H93" s="676"/>
      <c r="I93" s="677"/>
      <c r="J93" s="366" t="str">
        <f t="shared" si="0"/>
        <v/>
      </c>
      <c r="K93" s="365"/>
      <c r="L93" s="349">
        <f t="shared" si="14"/>
        <v>1</v>
      </c>
      <c r="M93" s="349">
        <f t="shared" si="15"/>
        <v>1</v>
      </c>
      <c r="N93" s="349">
        <f t="shared" si="3"/>
        <v>1</v>
      </c>
      <c r="O93" s="349">
        <f t="shared" si="4"/>
        <v>1</v>
      </c>
      <c r="P93" s="349">
        <f t="shared" si="5"/>
        <v>4</v>
      </c>
      <c r="Q93" s="349" t="str">
        <f>IF(OR(P93=0,P93=4),"",IF(L93=100,'12 - 1 - AUXILIAR-MANTENIMIENTO'!$B$129,IF(M93=1,'12 - 1 - AUXILIAR-MANTENIMIENTO'!$B$130,IF(N93=1,'12 - 1 - AUXILIAR-MANTENIMIENTO'!$B$131,IF(O93=1,'12 - 1 - AUXILIAR-MANTENIMIENTO'!$B$132,IF(N93=100,'12 - 1 - AUXILIAR-MANTENIMIENTO'!$B$133,S93))))))</f>
        <v/>
      </c>
      <c r="R93" s="363" t="str">
        <f t="shared" si="6"/>
        <v/>
      </c>
      <c r="S93" s="362" t="str">
        <f t="shared" si="16"/>
        <v/>
      </c>
      <c r="W93" s="361"/>
      <c r="AA93" s="341"/>
      <c r="AB93" s="346"/>
      <c r="AC93" s="346"/>
      <c r="AD93" s="346"/>
      <c r="AE93" s="346"/>
      <c r="AF93" s="346"/>
      <c r="AG93" s="346"/>
      <c r="AH93" s="346"/>
      <c r="AI93" s="346"/>
      <c r="AJ93" s="346"/>
      <c r="AK93" s="346"/>
      <c r="AL93" s="346"/>
      <c r="AM93" s="346"/>
      <c r="AN93" s="346"/>
      <c r="AO93" s="346"/>
      <c r="AP93" s="346"/>
      <c r="AQ93" s="346"/>
      <c r="AR93" s="346"/>
    </row>
    <row r="94" spans="1:44" s="345" customFormat="1" x14ac:dyDescent="0.25">
      <c r="A94" s="364" t="str">
        <f t="shared" si="8"/>
        <v/>
      </c>
      <c r="B94" s="749"/>
      <c r="C94" s="750"/>
      <c r="D94" s="750"/>
      <c r="E94" s="751"/>
      <c r="F94" s="752"/>
      <c r="G94" s="753"/>
      <c r="H94" s="676"/>
      <c r="I94" s="677"/>
      <c r="J94" s="366" t="str">
        <f t="shared" si="0"/>
        <v/>
      </c>
      <c r="K94" s="365"/>
      <c r="L94" s="349">
        <f t="shared" si="14"/>
        <v>1</v>
      </c>
      <c r="M94" s="349">
        <f t="shared" si="15"/>
        <v>1</v>
      </c>
      <c r="N94" s="349">
        <f t="shared" si="3"/>
        <v>1</v>
      </c>
      <c r="O94" s="349">
        <f t="shared" si="4"/>
        <v>1</v>
      </c>
      <c r="P94" s="349">
        <f t="shared" si="5"/>
        <v>4</v>
      </c>
      <c r="Q94" s="349" t="str">
        <f>IF(OR(P94=0,P94=4),"",IF(L94=100,'12 - 1 - AUXILIAR-MANTENIMIENTO'!$B$129,IF(M94=1,'12 - 1 - AUXILIAR-MANTENIMIENTO'!$B$130,IF(N94=1,'12 - 1 - AUXILIAR-MANTENIMIENTO'!$B$131,IF(O94=1,'12 - 1 - AUXILIAR-MANTENIMIENTO'!$B$132,IF(N94=100,'12 - 1 - AUXILIAR-MANTENIMIENTO'!$B$133,S94))))))</f>
        <v/>
      </c>
      <c r="R94" s="363" t="str">
        <f t="shared" si="6"/>
        <v/>
      </c>
      <c r="S94" s="362" t="str">
        <f t="shared" si="16"/>
        <v/>
      </c>
      <c r="W94" s="361"/>
      <c r="AA94" s="341"/>
      <c r="AB94" s="346"/>
      <c r="AC94" s="346"/>
      <c r="AD94" s="346"/>
      <c r="AE94" s="346"/>
      <c r="AF94" s="346"/>
      <c r="AG94" s="346"/>
      <c r="AH94" s="346"/>
      <c r="AI94" s="346"/>
      <c r="AJ94" s="346"/>
      <c r="AK94" s="346"/>
      <c r="AL94" s="346"/>
      <c r="AM94" s="346"/>
      <c r="AN94" s="346"/>
      <c r="AO94" s="346"/>
      <c r="AP94" s="346"/>
      <c r="AQ94" s="346"/>
      <c r="AR94" s="346"/>
    </row>
    <row r="95" spans="1:44" s="345" customFormat="1" x14ac:dyDescent="0.25">
      <c r="A95" s="364" t="str">
        <f t="shared" si="8"/>
        <v/>
      </c>
      <c r="B95" s="749"/>
      <c r="C95" s="750"/>
      <c r="D95" s="750"/>
      <c r="E95" s="751"/>
      <c r="F95" s="752"/>
      <c r="G95" s="753"/>
      <c r="H95" s="676"/>
      <c r="I95" s="677"/>
      <c r="J95" s="366" t="str">
        <f t="shared" si="0"/>
        <v/>
      </c>
      <c r="K95" s="365"/>
      <c r="L95" s="349">
        <f t="shared" si="14"/>
        <v>1</v>
      </c>
      <c r="M95" s="349">
        <f t="shared" si="15"/>
        <v>1</v>
      </c>
      <c r="N95" s="349">
        <f t="shared" si="3"/>
        <v>1</v>
      </c>
      <c r="O95" s="349">
        <f t="shared" si="4"/>
        <v>1</v>
      </c>
      <c r="P95" s="349">
        <f t="shared" si="5"/>
        <v>4</v>
      </c>
      <c r="Q95" s="349" t="str">
        <f>IF(OR(P95=0,P95=4),"",IF(L95=100,'12 - 1 - AUXILIAR-MANTENIMIENTO'!$B$129,IF(M95=1,'12 - 1 - AUXILIAR-MANTENIMIENTO'!$B$130,IF(N95=1,'12 - 1 - AUXILIAR-MANTENIMIENTO'!$B$131,IF(O95=1,'12 - 1 - AUXILIAR-MANTENIMIENTO'!$B$132,IF(N95=100,'12 - 1 - AUXILIAR-MANTENIMIENTO'!$B$133,S95))))))</f>
        <v/>
      </c>
      <c r="R95" s="363" t="str">
        <f t="shared" si="6"/>
        <v/>
      </c>
      <c r="S95" s="362" t="str">
        <f t="shared" si="16"/>
        <v/>
      </c>
      <c r="W95" s="361"/>
      <c r="AA95" s="341"/>
      <c r="AB95" s="346"/>
      <c r="AC95" s="346"/>
      <c r="AD95" s="346"/>
      <c r="AE95" s="346"/>
      <c r="AF95" s="346"/>
      <c r="AG95" s="346"/>
      <c r="AH95" s="346"/>
      <c r="AI95" s="346"/>
      <c r="AJ95" s="346"/>
      <c r="AK95" s="346"/>
      <c r="AL95" s="346"/>
      <c r="AM95" s="346"/>
      <c r="AN95" s="346"/>
      <c r="AO95" s="346"/>
      <c r="AP95" s="346"/>
      <c r="AQ95" s="346"/>
      <c r="AR95" s="346"/>
    </row>
    <row r="96" spans="1:44" s="345" customFormat="1" x14ac:dyDescent="0.25">
      <c r="A96" s="364" t="str">
        <f t="shared" si="8"/>
        <v/>
      </c>
      <c r="B96" s="749"/>
      <c r="C96" s="750"/>
      <c r="D96" s="750"/>
      <c r="E96" s="751"/>
      <c r="F96" s="752"/>
      <c r="G96" s="753"/>
      <c r="H96" s="676"/>
      <c r="I96" s="677"/>
      <c r="J96" s="366" t="str">
        <f t="shared" si="0"/>
        <v/>
      </c>
      <c r="K96" s="365"/>
      <c r="L96" s="349">
        <f t="shared" si="14"/>
        <v>1</v>
      </c>
      <c r="M96" s="349">
        <f t="shared" si="15"/>
        <v>1</v>
      </c>
      <c r="N96" s="349">
        <f t="shared" si="3"/>
        <v>1</v>
      </c>
      <c r="O96" s="349">
        <f t="shared" si="4"/>
        <v>1</v>
      </c>
      <c r="P96" s="349">
        <f t="shared" si="5"/>
        <v>4</v>
      </c>
      <c r="Q96" s="349" t="str">
        <f>IF(OR(P96=0,P96=4),"",IF(L96=100,'12 - 1 - AUXILIAR-MANTENIMIENTO'!$B$129,IF(M96=1,'12 - 1 - AUXILIAR-MANTENIMIENTO'!$B$130,IF(N96=1,'12 - 1 - AUXILIAR-MANTENIMIENTO'!$B$131,IF(O96=1,'12 - 1 - AUXILIAR-MANTENIMIENTO'!$B$132,IF(N96=100,'12 - 1 - AUXILIAR-MANTENIMIENTO'!$B$133,S96))))))</f>
        <v/>
      </c>
      <c r="R96" s="363" t="str">
        <f t="shared" si="6"/>
        <v/>
      </c>
      <c r="S96" s="362" t="str">
        <f t="shared" si="16"/>
        <v/>
      </c>
      <c r="W96" s="361"/>
      <c r="AA96" s="341"/>
      <c r="AB96" s="346"/>
      <c r="AC96" s="346"/>
      <c r="AD96" s="346"/>
      <c r="AE96" s="346"/>
      <c r="AF96" s="346"/>
      <c r="AG96" s="346"/>
      <c r="AH96" s="346"/>
      <c r="AI96" s="346"/>
      <c r="AJ96" s="346"/>
      <c r="AK96" s="346"/>
      <c r="AL96" s="346"/>
      <c r="AM96" s="346"/>
      <c r="AN96" s="346"/>
      <c r="AO96" s="346"/>
      <c r="AP96" s="346"/>
      <c r="AQ96" s="346"/>
      <c r="AR96" s="346"/>
    </row>
    <row r="97" spans="1:44" s="345" customFormat="1" x14ac:dyDescent="0.25">
      <c r="A97" s="364" t="str">
        <f t="shared" si="8"/>
        <v/>
      </c>
      <c r="B97" s="749"/>
      <c r="C97" s="750"/>
      <c r="D97" s="750"/>
      <c r="E97" s="751"/>
      <c r="F97" s="752"/>
      <c r="G97" s="753"/>
      <c r="H97" s="676"/>
      <c r="I97" s="677"/>
      <c r="J97" s="366" t="str">
        <f t="shared" si="0"/>
        <v/>
      </c>
      <c r="K97" s="365"/>
      <c r="L97" s="349">
        <f t="shared" si="14"/>
        <v>1</v>
      </c>
      <c r="M97" s="349">
        <f t="shared" si="15"/>
        <v>1</v>
      </c>
      <c r="N97" s="349">
        <f t="shared" si="3"/>
        <v>1</v>
      </c>
      <c r="O97" s="349">
        <f t="shared" si="4"/>
        <v>1</v>
      </c>
      <c r="P97" s="349">
        <f t="shared" si="5"/>
        <v>4</v>
      </c>
      <c r="Q97" s="349" t="str">
        <f>IF(OR(P97=0,P97=4),"",IF(L97=100,'12 - 1 - AUXILIAR-MANTENIMIENTO'!$B$129,IF(M97=1,'12 - 1 - AUXILIAR-MANTENIMIENTO'!$B$130,IF(N97=1,'12 - 1 - AUXILIAR-MANTENIMIENTO'!$B$131,IF(O97=1,'12 - 1 - AUXILIAR-MANTENIMIENTO'!$B$132,IF(N97=100,'12 - 1 - AUXILIAR-MANTENIMIENTO'!$B$133,S97))))))</f>
        <v/>
      </c>
      <c r="R97" s="363" t="str">
        <f t="shared" si="6"/>
        <v/>
      </c>
      <c r="S97" s="362" t="str">
        <f t="shared" si="16"/>
        <v/>
      </c>
      <c r="W97" s="361"/>
      <c r="AA97" s="341"/>
      <c r="AB97" s="346"/>
      <c r="AC97" s="346"/>
      <c r="AD97" s="346"/>
      <c r="AE97" s="346"/>
      <c r="AF97" s="346"/>
      <c r="AG97" s="346"/>
      <c r="AH97" s="346"/>
      <c r="AI97" s="346"/>
      <c r="AJ97" s="346"/>
      <c r="AK97" s="346"/>
      <c r="AL97" s="346"/>
      <c r="AM97" s="346"/>
      <c r="AN97" s="346"/>
      <c r="AO97" s="346"/>
      <c r="AP97" s="346"/>
      <c r="AQ97" s="346"/>
      <c r="AR97" s="346"/>
    </row>
    <row r="98" spans="1:44" s="345" customFormat="1" x14ac:dyDescent="0.25">
      <c r="A98" s="364" t="str">
        <f t="shared" si="8"/>
        <v/>
      </c>
      <c r="B98" s="749"/>
      <c r="C98" s="750"/>
      <c r="D98" s="750"/>
      <c r="E98" s="751"/>
      <c r="F98" s="752"/>
      <c r="G98" s="753"/>
      <c r="H98" s="676"/>
      <c r="I98" s="677"/>
      <c r="J98" s="366" t="str">
        <f t="shared" si="0"/>
        <v/>
      </c>
      <c r="K98" s="365"/>
      <c r="L98" s="349">
        <f t="shared" si="14"/>
        <v>1</v>
      </c>
      <c r="M98" s="349">
        <f t="shared" si="15"/>
        <v>1</v>
      </c>
      <c r="N98" s="349">
        <f t="shared" si="3"/>
        <v>1</v>
      </c>
      <c r="O98" s="349">
        <f t="shared" si="4"/>
        <v>1</v>
      </c>
      <c r="P98" s="349">
        <f t="shared" si="5"/>
        <v>4</v>
      </c>
      <c r="Q98" s="349" t="str">
        <f>IF(OR(P98=0,P98=4),"",IF(L98=100,'12 - 1 - AUXILIAR-MANTENIMIENTO'!$B$129,IF(M98=1,'12 - 1 - AUXILIAR-MANTENIMIENTO'!$B$130,IF(N98=1,'12 - 1 - AUXILIAR-MANTENIMIENTO'!$B$131,IF(O98=1,'12 - 1 - AUXILIAR-MANTENIMIENTO'!$B$132,IF(N98=100,'12 - 1 - AUXILIAR-MANTENIMIENTO'!$B$133,S98))))))</f>
        <v/>
      </c>
      <c r="R98" s="363" t="str">
        <f t="shared" si="6"/>
        <v/>
      </c>
      <c r="S98" s="362" t="str">
        <f t="shared" si="16"/>
        <v/>
      </c>
      <c r="W98" s="361"/>
      <c r="AA98" s="341"/>
      <c r="AB98" s="346"/>
      <c r="AC98" s="346"/>
      <c r="AD98" s="346"/>
      <c r="AE98" s="346"/>
      <c r="AF98" s="346"/>
      <c r="AG98" s="346"/>
      <c r="AH98" s="346"/>
      <c r="AI98" s="346"/>
      <c r="AJ98" s="346"/>
      <c r="AK98" s="346"/>
      <c r="AL98" s="346"/>
      <c r="AM98" s="346"/>
      <c r="AN98" s="346"/>
      <c r="AO98" s="346"/>
      <c r="AP98" s="346"/>
      <c r="AQ98" s="346"/>
      <c r="AR98" s="346"/>
    </row>
    <row r="99" spans="1:44" s="345" customFormat="1" x14ac:dyDescent="0.25">
      <c r="A99" s="364" t="str">
        <f t="shared" si="8"/>
        <v/>
      </c>
      <c r="B99" s="749"/>
      <c r="C99" s="750"/>
      <c r="D99" s="750"/>
      <c r="E99" s="751"/>
      <c r="F99" s="752"/>
      <c r="G99" s="753"/>
      <c r="H99" s="676"/>
      <c r="I99" s="677"/>
      <c r="J99" s="366" t="str">
        <f t="shared" si="0"/>
        <v/>
      </c>
      <c r="K99" s="365"/>
      <c r="L99" s="349">
        <f t="shared" si="14"/>
        <v>1</v>
      </c>
      <c r="M99" s="349">
        <f t="shared" si="15"/>
        <v>1</v>
      </c>
      <c r="N99" s="349">
        <f t="shared" si="3"/>
        <v>1</v>
      </c>
      <c r="O99" s="349">
        <f t="shared" si="4"/>
        <v>1</v>
      </c>
      <c r="P99" s="349">
        <f t="shared" si="5"/>
        <v>4</v>
      </c>
      <c r="Q99" s="349" t="str">
        <f>IF(OR(P99=0,P99=4),"",IF(L99=100,'12 - 1 - AUXILIAR-MANTENIMIENTO'!$B$129,IF(M99=1,'12 - 1 - AUXILIAR-MANTENIMIENTO'!$B$130,IF(N99=1,'12 - 1 - AUXILIAR-MANTENIMIENTO'!$B$131,IF(O99=1,'12 - 1 - AUXILIAR-MANTENIMIENTO'!$B$132,IF(N99=100,'12 - 1 - AUXILIAR-MANTENIMIENTO'!$B$133,S99))))))</f>
        <v/>
      </c>
      <c r="R99" s="363" t="str">
        <f t="shared" si="6"/>
        <v/>
      </c>
      <c r="S99" s="362" t="str">
        <f t="shared" si="16"/>
        <v/>
      </c>
      <c r="W99" s="361"/>
      <c r="AA99" s="341"/>
      <c r="AB99" s="346"/>
      <c r="AC99" s="346"/>
      <c r="AD99" s="346"/>
      <c r="AE99" s="346"/>
      <c r="AF99" s="346"/>
      <c r="AG99" s="346"/>
      <c r="AH99" s="346"/>
      <c r="AI99" s="346"/>
      <c r="AJ99" s="346"/>
      <c r="AK99" s="346"/>
      <c r="AL99" s="346"/>
      <c r="AM99" s="346"/>
      <c r="AN99" s="346"/>
      <c r="AO99" s="346"/>
      <c r="AP99" s="346"/>
      <c r="AQ99" s="346"/>
      <c r="AR99" s="346"/>
    </row>
    <row r="100" spans="1:44" s="345" customFormat="1" x14ac:dyDescent="0.25">
      <c r="A100" s="364" t="str">
        <f t="shared" si="8"/>
        <v/>
      </c>
      <c r="B100" s="749"/>
      <c r="C100" s="750"/>
      <c r="D100" s="750"/>
      <c r="E100" s="751"/>
      <c r="F100" s="752"/>
      <c r="G100" s="753"/>
      <c r="H100" s="676"/>
      <c r="I100" s="677"/>
      <c r="J100" s="366" t="str">
        <f t="shared" ref="J100:J163" si="17">Q100</f>
        <v/>
      </c>
      <c r="K100" s="365"/>
      <c r="L100" s="349">
        <f t="shared" si="14"/>
        <v>1</v>
      </c>
      <c r="M100" s="349">
        <f t="shared" si="15"/>
        <v>1</v>
      </c>
      <c r="N100" s="349">
        <f t="shared" ref="N100:N163" si="18">IF(LEN(F100)=0,1,IF(COUNTIF($F$36:$F$540,F100)&gt;1,100,0))</f>
        <v>1</v>
      </c>
      <c r="O100" s="349">
        <f t="shared" ref="O100:O163" si="19">IF(LEN(H100)=0,1,0)</f>
        <v>1</v>
      </c>
      <c r="P100" s="349">
        <f t="shared" ref="P100:P163" si="20">SUM(L100:O100)</f>
        <v>4</v>
      </c>
      <c r="Q100" s="349" t="str">
        <f>IF(OR(P100=0,P100=4),"",IF(L100=100,'12 - 1 - AUXILIAR-MANTENIMIENTO'!$B$129,IF(M100=1,'12 - 1 - AUXILIAR-MANTENIMIENTO'!$B$130,IF(N100=1,'12 - 1 - AUXILIAR-MANTENIMIENTO'!$B$131,IF(O100=1,'12 - 1 - AUXILIAR-MANTENIMIENTO'!$B$132,IF(N100=100,'12 - 1 - AUXILIAR-MANTENIMIENTO'!$B$133,S100))))))</f>
        <v/>
      </c>
      <c r="R100" s="363" t="str">
        <f t="shared" ref="R100:R163" si="21">IF(ISBLANK(H100),"",YEAR($J$6)-YEAR(H100)+IF(MONTH($J$6)&lt;MONTH(H100),-1,0))</f>
        <v/>
      </c>
      <c r="S100" s="362" t="str">
        <f t="shared" si="16"/>
        <v/>
      </c>
      <c r="W100" s="361"/>
      <c r="AA100" s="341"/>
      <c r="AB100" s="346"/>
      <c r="AC100" s="346"/>
      <c r="AD100" s="346"/>
      <c r="AE100" s="346"/>
      <c r="AF100" s="346"/>
      <c r="AG100" s="346"/>
      <c r="AH100" s="346"/>
      <c r="AI100" s="346"/>
      <c r="AJ100" s="346"/>
      <c r="AK100" s="346"/>
      <c r="AL100" s="346"/>
      <c r="AM100" s="346"/>
      <c r="AN100" s="346"/>
      <c r="AO100" s="346"/>
      <c r="AP100" s="346"/>
      <c r="AQ100" s="346"/>
      <c r="AR100" s="346"/>
    </row>
    <row r="101" spans="1:44" s="345" customFormat="1" x14ac:dyDescent="0.25">
      <c r="A101" s="364" t="str">
        <f t="shared" ref="A101:A164" si="22">IF(ISBLANK(B101),"",1+A100)</f>
        <v/>
      </c>
      <c r="B101" s="749"/>
      <c r="C101" s="750"/>
      <c r="D101" s="750"/>
      <c r="E101" s="751"/>
      <c r="F101" s="752"/>
      <c r="G101" s="753"/>
      <c r="H101" s="676"/>
      <c r="I101" s="677"/>
      <c r="J101" s="366" t="str">
        <f t="shared" si="17"/>
        <v/>
      </c>
      <c r="K101" s="365"/>
      <c r="L101" s="349">
        <f t="shared" si="14"/>
        <v>1</v>
      </c>
      <c r="M101" s="349">
        <f t="shared" si="15"/>
        <v>1</v>
      </c>
      <c r="N101" s="349">
        <f t="shared" si="18"/>
        <v>1</v>
      </c>
      <c r="O101" s="349">
        <f t="shared" si="19"/>
        <v>1</v>
      </c>
      <c r="P101" s="349">
        <f t="shared" si="20"/>
        <v>4</v>
      </c>
      <c r="Q101" s="349" t="str">
        <f>IF(OR(P101=0,P101=4),"",IF(L101=100,'12 - 1 - AUXILIAR-MANTENIMIENTO'!$B$129,IF(M101=1,'12 - 1 - AUXILIAR-MANTENIMIENTO'!$B$130,IF(N101=1,'12 - 1 - AUXILIAR-MANTENIMIENTO'!$B$131,IF(O101=1,'12 - 1 - AUXILIAR-MANTENIMIENTO'!$B$132,IF(N101=100,'12 - 1 - AUXILIAR-MANTENIMIENTO'!$B$133,S101))))))</f>
        <v/>
      </c>
      <c r="R101" s="363" t="str">
        <f t="shared" si="21"/>
        <v/>
      </c>
      <c r="S101" s="362" t="str">
        <f t="shared" si="16"/>
        <v/>
      </c>
      <c r="W101" s="361"/>
      <c r="AA101" s="341"/>
      <c r="AB101" s="346"/>
      <c r="AC101" s="346"/>
      <c r="AD101" s="346"/>
      <c r="AE101" s="346"/>
      <c r="AF101" s="346"/>
      <c r="AG101" s="346"/>
      <c r="AH101" s="346"/>
      <c r="AI101" s="346"/>
      <c r="AJ101" s="346"/>
      <c r="AK101" s="346"/>
      <c r="AL101" s="346"/>
      <c r="AM101" s="346"/>
      <c r="AN101" s="346"/>
      <c r="AO101" s="346"/>
      <c r="AP101" s="346"/>
      <c r="AQ101" s="346"/>
      <c r="AR101" s="346"/>
    </row>
    <row r="102" spans="1:44" s="345" customFormat="1" x14ac:dyDescent="0.25">
      <c r="A102" s="364" t="str">
        <f t="shared" si="22"/>
        <v/>
      </c>
      <c r="B102" s="749"/>
      <c r="C102" s="750"/>
      <c r="D102" s="750"/>
      <c r="E102" s="751"/>
      <c r="F102" s="752"/>
      <c r="G102" s="753"/>
      <c r="H102" s="676"/>
      <c r="I102" s="677"/>
      <c r="J102" s="366" t="str">
        <f t="shared" si="17"/>
        <v/>
      </c>
      <c r="K102" s="365"/>
      <c r="L102" s="349">
        <f t="shared" si="14"/>
        <v>1</v>
      </c>
      <c r="M102" s="349">
        <f t="shared" si="15"/>
        <v>1</v>
      </c>
      <c r="N102" s="349">
        <f t="shared" si="18"/>
        <v>1</v>
      </c>
      <c r="O102" s="349">
        <f t="shared" si="19"/>
        <v>1</v>
      </c>
      <c r="P102" s="349">
        <f t="shared" si="20"/>
        <v>4</v>
      </c>
      <c r="Q102" s="349" t="str">
        <f>IF(OR(P102=0,P102=4),"",IF(L102=100,'12 - 1 - AUXILIAR-MANTENIMIENTO'!$B$129,IF(M102=1,'12 - 1 - AUXILIAR-MANTENIMIENTO'!$B$130,IF(N102=1,'12 - 1 - AUXILIAR-MANTENIMIENTO'!$B$131,IF(O102=1,'12 - 1 - AUXILIAR-MANTENIMIENTO'!$B$132,IF(N102=100,'12 - 1 - AUXILIAR-MANTENIMIENTO'!$B$133,S102))))))</f>
        <v/>
      </c>
      <c r="R102" s="363" t="str">
        <f t="shared" si="21"/>
        <v/>
      </c>
      <c r="S102" s="362" t="str">
        <f t="shared" si="16"/>
        <v/>
      </c>
      <c r="W102" s="361"/>
      <c r="AA102" s="341"/>
      <c r="AB102" s="346"/>
      <c r="AC102" s="346"/>
      <c r="AD102" s="346"/>
      <c r="AE102" s="346"/>
      <c r="AF102" s="346"/>
      <c r="AG102" s="346"/>
      <c r="AH102" s="346"/>
      <c r="AI102" s="346"/>
      <c r="AJ102" s="346"/>
      <c r="AK102" s="346"/>
      <c r="AL102" s="346"/>
      <c r="AM102" s="346"/>
      <c r="AN102" s="346"/>
      <c r="AO102" s="346"/>
      <c r="AP102" s="346"/>
      <c r="AQ102" s="346"/>
      <c r="AR102" s="346"/>
    </row>
    <row r="103" spans="1:44" s="345" customFormat="1" x14ac:dyDescent="0.25">
      <c r="A103" s="364" t="str">
        <f t="shared" si="22"/>
        <v/>
      </c>
      <c r="B103" s="749"/>
      <c r="C103" s="750"/>
      <c r="D103" s="750"/>
      <c r="E103" s="751"/>
      <c r="F103" s="752"/>
      <c r="G103" s="753"/>
      <c r="H103" s="676"/>
      <c r="I103" s="677"/>
      <c r="J103" s="366" t="str">
        <f t="shared" si="17"/>
        <v/>
      </c>
      <c r="K103" s="365"/>
      <c r="L103" s="349">
        <f t="shared" si="14"/>
        <v>1</v>
      </c>
      <c r="M103" s="349">
        <f t="shared" si="15"/>
        <v>1</v>
      </c>
      <c r="N103" s="349">
        <f t="shared" si="18"/>
        <v>1</v>
      </c>
      <c r="O103" s="349">
        <f t="shared" si="19"/>
        <v>1</v>
      </c>
      <c r="P103" s="349">
        <f t="shared" si="20"/>
        <v>4</v>
      </c>
      <c r="Q103" s="349" t="str">
        <f>IF(OR(P103=0,P103=4),"",IF(L103=100,'12 - 1 - AUXILIAR-MANTENIMIENTO'!$B$129,IF(M103=1,'12 - 1 - AUXILIAR-MANTENIMIENTO'!$B$130,IF(N103=1,'12 - 1 - AUXILIAR-MANTENIMIENTO'!$B$131,IF(O103=1,'12 - 1 - AUXILIAR-MANTENIMIENTO'!$B$132,IF(N103=100,'12 - 1 - AUXILIAR-MANTENIMIENTO'!$B$133,S103))))))</f>
        <v/>
      </c>
      <c r="R103" s="363" t="str">
        <f t="shared" si="21"/>
        <v/>
      </c>
      <c r="S103" s="362" t="str">
        <f t="shared" si="16"/>
        <v/>
      </c>
      <c r="W103" s="361"/>
      <c r="AA103" s="341"/>
      <c r="AB103" s="346"/>
      <c r="AC103" s="346"/>
      <c r="AD103" s="346"/>
      <c r="AE103" s="346"/>
      <c r="AF103" s="346"/>
      <c r="AG103" s="346"/>
      <c r="AH103" s="346"/>
      <c r="AI103" s="346"/>
      <c r="AJ103" s="346"/>
      <c r="AK103" s="346"/>
      <c r="AL103" s="346"/>
      <c r="AM103" s="346"/>
      <c r="AN103" s="346"/>
      <c r="AO103" s="346"/>
      <c r="AP103" s="346"/>
      <c r="AQ103" s="346"/>
      <c r="AR103" s="346"/>
    </row>
    <row r="104" spans="1:44" s="345" customFormat="1" x14ac:dyDescent="0.25">
      <c r="A104" s="364" t="str">
        <f t="shared" si="22"/>
        <v/>
      </c>
      <c r="B104" s="749"/>
      <c r="C104" s="750"/>
      <c r="D104" s="750"/>
      <c r="E104" s="751"/>
      <c r="F104" s="752"/>
      <c r="G104" s="753"/>
      <c r="H104" s="676"/>
      <c r="I104" s="677"/>
      <c r="J104" s="366" t="str">
        <f t="shared" si="17"/>
        <v/>
      </c>
      <c r="K104" s="365"/>
      <c r="L104" s="349">
        <f t="shared" si="14"/>
        <v>1</v>
      </c>
      <c r="M104" s="349">
        <f t="shared" si="15"/>
        <v>1</v>
      </c>
      <c r="N104" s="349">
        <f t="shared" si="18"/>
        <v>1</v>
      </c>
      <c r="O104" s="349">
        <f t="shared" si="19"/>
        <v>1</v>
      </c>
      <c r="P104" s="349">
        <f t="shared" si="20"/>
        <v>4</v>
      </c>
      <c r="Q104" s="349" t="str">
        <f>IF(OR(P104=0,P104=4),"",IF(L104=100,'12 - 1 - AUXILIAR-MANTENIMIENTO'!$B$129,IF(M104=1,'12 - 1 - AUXILIAR-MANTENIMIENTO'!$B$130,IF(N104=1,'12 - 1 - AUXILIAR-MANTENIMIENTO'!$B$131,IF(O104=1,'12 - 1 - AUXILIAR-MANTENIMIENTO'!$B$132,IF(N104=100,'12 - 1 - AUXILIAR-MANTENIMIENTO'!$B$133,S104))))))</f>
        <v/>
      </c>
      <c r="R104" s="363" t="str">
        <f t="shared" si="21"/>
        <v/>
      </c>
      <c r="S104" s="362" t="str">
        <f t="shared" si="16"/>
        <v/>
      </c>
      <c r="W104" s="361"/>
      <c r="AA104" s="341"/>
      <c r="AB104" s="346"/>
      <c r="AC104" s="346"/>
      <c r="AD104" s="346"/>
      <c r="AE104" s="346"/>
      <c r="AF104" s="346"/>
      <c r="AG104" s="346"/>
      <c r="AH104" s="346"/>
      <c r="AI104" s="346"/>
      <c r="AJ104" s="346"/>
      <c r="AK104" s="346"/>
      <c r="AL104" s="346"/>
      <c r="AM104" s="346"/>
      <c r="AN104" s="346"/>
      <c r="AO104" s="346"/>
      <c r="AP104" s="346"/>
      <c r="AQ104" s="346"/>
      <c r="AR104" s="346"/>
    </row>
    <row r="105" spans="1:44" s="345" customFormat="1" x14ac:dyDescent="0.25">
      <c r="A105" s="364" t="str">
        <f t="shared" si="22"/>
        <v/>
      </c>
      <c r="B105" s="749"/>
      <c r="C105" s="750"/>
      <c r="D105" s="750"/>
      <c r="E105" s="751"/>
      <c r="F105" s="752"/>
      <c r="G105" s="753"/>
      <c r="H105" s="676"/>
      <c r="I105" s="677"/>
      <c r="J105" s="366" t="str">
        <f t="shared" si="17"/>
        <v/>
      </c>
      <c r="K105" s="365"/>
      <c r="L105" s="349">
        <f t="shared" si="14"/>
        <v>1</v>
      </c>
      <c r="M105" s="349">
        <f t="shared" si="15"/>
        <v>1</v>
      </c>
      <c r="N105" s="349">
        <f t="shared" si="18"/>
        <v>1</v>
      </c>
      <c r="O105" s="349">
        <f t="shared" si="19"/>
        <v>1</v>
      </c>
      <c r="P105" s="349">
        <f t="shared" si="20"/>
        <v>4</v>
      </c>
      <c r="Q105" s="349" t="str">
        <f>IF(OR(P105=0,P105=4),"",IF(L105=100,'12 - 1 - AUXILIAR-MANTENIMIENTO'!$B$129,IF(M105=1,'12 - 1 - AUXILIAR-MANTENIMIENTO'!$B$130,IF(N105=1,'12 - 1 - AUXILIAR-MANTENIMIENTO'!$B$131,IF(O105=1,'12 - 1 - AUXILIAR-MANTENIMIENTO'!$B$132,IF(N105=100,'12 - 1 - AUXILIAR-MANTENIMIENTO'!$B$133,S105))))))</f>
        <v/>
      </c>
      <c r="R105" s="363" t="str">
        <f t="shared" si="21"/>
        <v/>
      </c>
      <c r="S105" s="362" t="str">
        <f t="shared" si="16"/>
        <v/>
      </c>
      <c r="W105" s="361"/>
      <c r="AA105" s="341"/>
      <c r="AB105" s="346"/>
      <c r="AC105" s="346"/>
      <c r="AD105" s="346"/>
      <c r="AE105" s="346"/>
      <c r="AF105" s="346"/>
      <c r="AG105" s="346"/>
      <c r="AH105" s="346"/>
      <c r="AI105" s="346"/>
      <c r="AJ105" s="346"/>
      <c r="AK105" s="346"/>
      <c r="AL105" s="346"/>
      <c r="AM105" s="346"/>
      <c r="AN105" s="346"/>
      <c r="AO105" s="346"/>
      <c r="AP105" s="346"/>
      <c r="AQ105" s="346"/>
      <c r="AR105" s="346"/>
    </row>
    <row r="106" spans="1:44" s="345" customFormat="1" x14ac:dyDescent="0.25">
      <c r="A106" s="364" t="str">
        <f t="shared" si="22"/>
        <v/>
      </c>
      <c r="B106" s="749"/>
      <c r="C106" s="750"/>
      <c r="D106" s="750"/>
      <c r="E106" s="751"/>
      <c r="F106" s="752"/>
      <c r="G106" s="753"/>
      <c r="H106" s="676"/>
      <c r="I106" s="677"/>
      <c r="J106" s="366" t="str">
        <f t="shared" si="17"/>
        <v/>
      </c>
      <c r="K106" s="365"/>
      <c r="L106" s="349">
        <f t="shared" ref="L106:L169" si="23">IF(ISERROR(A106),100,1)</f>
        <v>1</v>
      </c>
      <c r="M106" s="349">
        <f t="shared" ref="M106:M169" si="24">IF(LEN(B106)=0,1,0)</f>
        <v>1</v>
      </c>
      <c r="N106" s="349">
        <f t="shared" si="18"/>
        <v>1</v>
      </c>
      <c r="O106" s="349">
        <f t="shared" si="19"/>
        <v>1</v>
      </c>
      <c r="P106" s="349">
        <f t="shared" si="20"/>
        <v>4</v>
      </c>
      <c r="Q106" s="349" t="str">
        <f>IF(OR(P106=0,P106=4),"",IF(L106=100,'12 - 1 - AUXILIAR-MANTENIMIENTO'!$B$129,IF(M106=1,'12 - 1 - AUXILIAR-MANTENIMIENTO'!$B$130,IF(N106=1,'12 - 1 - AUXILIAR-MANTENIMIENTO'!$B$131,IF(O106=1,'12 - 1 - AUXILIAR-MANTENIMIENTO'!$B$132,IF(N106=100,'12 - 1 - AUXILIAR-MANTENIMIENTO'!$B$133,S106))))))</f>
        <v/>
      </c>
      <c r="R106" s="363" t="str">
        <f t="shared" si="21"/>
        <v/>
      </c>
      <c r="S106" s="362" t="str">
        <f t="shared" ref="S106:S169" si="25">IF(R106="","",IF(AND(R106&gt;=3,R106&lt;=60),"CORRECTO","INCORRECTO"))</f>
        <v/>
      </c>
      <c r="W106" s="361"/>
      <c r="AA106" s="341"/>
      <c r="AB106" s="346"/>
      <c r="AC106" s="346"/>
      <c r="AD106" s="346"/>
      <c r="AE106" s="346"/>
      <c r="AF106" s="346"/>
      <c r="AG106" s="346"/>
      <c r="AH106" s="346"/>
      <c r="AI106" s="346"/>
      <c r="AJ106" s="346"/>
      <c r="AK106" s="346"/>
      <c r="AL106" s="346"/>
      <c r="AM106" s="346"/>
      <c r="AN106" s="346"/>
      <c r="AO106" s="346"/>
      <c r="AP106" s="346"/>
      <c r="AQ106" s="346"/>
      <c r="AR106" s="346"/>
    </row>
    <row r="107" spans="1:44" s="345" customFormat="1" x14ac:dyDescent="0.25">
      <c r="A107" s="364" t="str">
        <f t="shared" si="22"/>
        <v/>
      </c>
      <c r="B107" s="749"/>
      <c r="C107" s="750"/>
      <c r="D107" s="750"/>
      <c r="E107" s="751"/>
      <c r="F107" s="752"/>
      <c r="G107" s="753"/>
      <c r="H107" s="676"/>
      <c r="I107" s="677"/>
      <c r="J107" s="366" t="str">
        <f t="shared" si="17"/>
        <v/>
      </c>
      <c r="K107" s="365"/>
      <c r="L107" s="349">
        <f t="shared" si="23"/>
        <v>1</v>
      </c>
      <c r="M107" s="349">
        <f t="shared" si="24"/>
        <v>1</v>
      </c>
      <c r="N107" s="349">
        <f t="shared" si="18"/>
        <v>1</v>
      </c>
      <c r="O107" s="349">
        <f t="shared" si="19"/>
        <v>1</v>
      </c>
      <c r="P107" s="349">
        <f t="shared" si="20"/>
        <v>4</v>
      </c>
      <c r="Q107" s="349" t="str">
        <f>IF(OR(P107=0,P107=4),"",IF(L107=100,'12 - 1 - AUXILIAR-MANTENIMIENTO'!$B$129,IF(M107=1,'12 - 1 - AUXILIAR-MANTENIMIENTO'!$B$130,IF(N107=1,'12 - 1 - AUXILIAR-MANTENIMIENTO'!$B$131,IF(O107=1,'12 - 1 - AUXILIAR-MANTENIMIENTO'!$B$132,IF(N107=100,'12 - 1 - AUXILIAR-MANTENIMIENTO'!$B$133,S107))))))</f>
        <v/>
      </c>
      <c r="R107" s="363" t="str">
        <f t="shared" si="21"/>
        <v/>
      </c>
      <c r="S107" s="362" t="str">
        <f t="shared" si="25"/>
        <v/>
      </c>
      <c r="W107" s="361"/>
      <c r="AA107" s="341"/>
      <c r="AB107" s="346"/>
      <c r="AC107" s="346"/>
      <c r="AD107" s="346"/>
      <c r="AE107" s="346"/>
      <c r="AF107" s="346"/>
      <c r="AG107" s="346"/>
      <c r="AH107" s="346"/>
      <c r="AI107" s="346"/>
      <c r="AJ107" s="346"/>
      <c r="AK107" s="346"/>
      <c r="AL107" s="346"/>
      <c r="AM107" s="346"/>
      <c r="AN107" s="346"/>
      <c r="AO107" s="346"/>
      <c r="AP107" s="346"/>
      <c r="AQ107" s="346"/>
      <c r="AR107" s="346"/>
    </row>
    <row r="108" spans="1:44" s="345" customFormat="1" x14ac:dyDescent="0.25">
      <c r="A108" s="364" t="str">
        <f t="shared" si="22"/>
        <v/>
      </c>
      <c r="B108" s="749"/>
      <c r="C108" s="750"/>
      <c r="D108" s="750"/>
      <c r="E108" s="751"/>
      <c r="F108" s="752"/>
      <c r="G108" s="753"/>
      <c r="H108" s="676"/>
      <c r="I108" s="677"/>
      <c r="J108" s="366" t="str">
        <f t="shared" si="17"/>
        <v/>
      </c>
      <c r="K108" s="365"/>
      <c r="L108" s="349">
        <f t="shared" si="23"/>
        <v>1</v>
      </c>
      <c r="M108" s="349">
        <f t="shared" si="24"/>
        <v>1</v>
      </c>
      <c r="N108" s="349">
        <f t="shared" si="18"/>
        <v>1</v>
      </c>
      <c r="O108" s="349">
        <f t="shared" si="19"/>
        <v>1</v>
      </c>
      <c r="P108" s="349">
        <f t="shared" si="20"/>
        <v>4</v>
      </c>
      <c r="Q108" s="349" t="str">
        <f>IF(OR(P108=0,P108=4),"",IF(L108=100,'12 - 1 - AUXILIAR-MANTENIMIENTO'!$B$129,IF(M108=1,'12 - 1 - AUXILIAR-MANTENIMIENTO'!$B$130,IF(N108=1,'12 - 1 - AUXILIAR-MANTENIMIENTO'!$B$131,IF(O108=1,'12 - 1 - AUXILIAR-MANTENIMIENTO'!$B$132,IF(N108=100,'12 - 1 - AUXILIAR-MANTENIMIENTO'!$B$133,S108))))))</f>
        <v/>
      </c>
      <c r="R108" s="363" t="str">
        <f t="shared" si="21"/>
        <v/>
      </c>
      <c r="S108" s="362" t="str">
        <f t="shared" si="25"/>
        <v/>
      </c>
      <c r="W108" s="361"/>
      <c r="AA108" s="341"/>
      <c r="AB108" s="346"/>
      <c r="AC108" s="346"/>
      <c r="AD108" s="346"/>
      <c r="AE108" s="346"/>
      <c r="AF108" s="346"/>
      <c r="AG108" s="346"/>
      <c r="AH108" s="346"/>
      <c r="AI108" s="346"/>
      <c r="AJ108" s="346"/>
      <c r="AK108" s="346"/>
      <c r="AL108" s="346"/>
      <c r="AM108" s="346"/>
      <c r="AN108" s="346"/>
      <c r="AO108" s="346"/>
      <c r="AP108" s="346"/>
      <c r="AQ108" s="346"/>
      <c r="AR108" s="346"/>
    </row>
    <row r="109" spans="1:44" s="345" customFormat="1" x14ac:dyDescent="0.25">
      <c r="A109" s="364" t="str">
        <f t="shared" si="22"/>
        <v/>
      </c>
      <c r="B109" s="749"/>
      <c r="C109" s="750"/>
      <c r="D109" s="750"/>
      <c r="E109" s="751"/>
      <c r="F109" s="752"/>
      <c r="G109" s="753"/>
      <c r="H109" s="676"/>
      <c r="I109" s="677"/>
      <c r="J109" s="366" t="str">
        <f t="shared" si="17"/>
        <v/>
      </c>
      <c r="K109" s="365"/>
      <c r="L109" s="349">
        <f t="shared" si="23"/>
        <v>1</v>
      </c>
      <c r="M109" s="349">
        <f t="shared" si="24"/>
        <v>1</v>
      </c>
      <c r="N109" s="349">
        <f t="shared" si="18"/>
        <v>1</v>
      </c>
      <c r="O109" s="349">
        <f t="shared" si="19"/>
        <v>1</v>
      </c>
      <c r="P109" s="349">
        <f t="shared" si="20"/>
        <v>4</v>
      </c>
      <c r="Q109" s="349" t="str">
        <f>IF(OR(P109=0,P109=4),"",IF(L109=100,'12 - 1 - AUXILIAR-MANTENIMIENTO'!$B$129,IF(M109=1,'12 - 1 - AUXILIAR-MANTENIMIENTO'!$B$130,IF(N109=1,'12 - 1 - AUXILIAR-MANTENIMIENTO'!$B$131,IF(O109=1,'12 - 1 - AUXILIAR-MANTENIMIENTO'!$B$132,IF(N109=100,'12 - 1 - AUXILIAR-MANTENIMIENTO'!$B$133,S109))))))</f>
        <v/>
      </c>
      <c r="R109" s="363" t="str">
        <f t="shared" si="21"/>
        <v/>
      </c>
      <c r="S109" s="362" t="str">
        <f t="shared" si="25"/>
        <v/>
      </c>
      <c r="W109" s="361"/>
      <c r="AA109" s="341"/>
      <c r="AB109" s="346"/>
      <c r="AC109" s="346"/>
      <c r="AD109" s="346"/>
      <c r="AE109" s="346"/>
      <c r="AF109" s="346"/>
      <c r="AG109" s="346"/>
      <c r="AH109" s="346"/>
      <c r="AI109" s="346"/>
      <c r="AJ109" s="346"/>
      <c r="AK109" s="346"/>
      <c r="AL109" s="346"/>
      <c r="AM109" s="346"/>
      <c r="AN109" s="346"/>
      <c r="AO109" s="346"/>
      <c r="AP109" s="346"/>
      <c r="AQ109" s="346"/>
      <c r="AR109" s="346"/>
    </row>
    <row r="110" spans="1:44" s="345" customFormat="1" x14ac:dyDescent="0.25">
      <c r="A110" s="364" t="str">
        <f t="shared" si="22"/>
        <v/>
      </c>
      <c r="B110" s="749"/>
      <c r="C110" s="750"/>
      <c r="D110" s="750"/>
      <c r="E110" s="751"/>
      <c r="F110" s="752"/>
      <c r="G110" s="753"/>
      <c r="H110" s="676"/>
      <c r="I110" s="677"/>
      <c r="J110" s="366" t="str">
        <f t="shared" si="17"/>
        <v/>
      </c>
      <c r="K110" s="365"/>
      <c r="L110" s="349">
        <f t="shared" si="23"/>
        <v>1</v>
      </c>
      <c r="M110" s="349">
        <f t="shared" si="24"/>
        <v>1</v>
      </c>
      <c r="N110" s="349">
        <f t="shared" si="18"/>
        <v>1</v>
      </c>
      <c r="O110" s="349">
        <f t="shared" si="19"/>
        <v>1</v>
      </c>
      <c r="P110" s="349">
        <f t="shared" si="20"/>
        <v>4</v>
      </c>
      <c r="Q110" s="349" t="str">
        <f>IF(OR(P110=0,P110=4),"",IF(L110=100,'12 - 1 - AUXILIAR-MANTENIMIENTO'!$B$129,IF(M110=1,'12 - 1 - AUXILIAR-MANTENIMIENTO'!$B$130,IF(N110=1,'12 - 1 - AUXILIAR-MANTENIMIENTO'!$B$131,IF(O110=1,'12 - 1 - AUXILIAR-MANTENIMIENTO'!$B$132,IF(N110=100,'12 - 1 - AUXILIAR-MANTENIMIENTO'!$B$133,S110))))))</f>
        <v/>
      </c>
      <c r="R110" s="363" t="str">
        <f t="shared" si="21"/>
        <v/>
      </c>
      <c r="S110" s="362" t="str">
        <f t="shared" si="25"/>
        <v/>
      </c>
      <c r="W110" s="361"/>
      <c r="AA110" s="341"/>
      <c r="AB110" s="346"/>
      <c r="AC110" s="346"/>
      <c r="AD110" s="346"/>
      <c r="AE110" s="346"/>
      <c r="AF110" s="346"/>
      <c r="AG110" s="346"/>
      <c r="AH110" s="346"/>
      <c r="AI110" s="346"/>
      <c r="AJ110" s="346"/>
      <c r="AK110" s="346"/>
      <c r="AL110" s="346"/>
      <c r="AM110" s="346"/>
      <c r="AN110" s="346"/>
      <c r="AO110" s="346"/>
      <c r="AP110" s="346"/>
      <c r="AQ110" s="346"/>
      <c r="AR110" s="346"/>
    </row>
    <row r="111" spans="1:44" s="345" customFormat="1" x14ac:dyDescent="0.25">
      <c r="A111" s="364" t="str">
        <f t="shared" si="22"/>
        <v/>
      </c>
      <c r="B111" s="749"/>
      <c r="C111" s="750"/>
      <c r="D111" s="750"/>
      <c r="E111" s="751"/>
      <c r="F111" s="752"/>
      <c r="G111" s="753"/>
      <c r="H111" s="676"/>
      <c r="I111" s="677"/>
      <c r="J111" s="366" t="str">
        <f t="shared" si="17"/>
        <v/>
      </c>
      <c r="K111" s="365"/>
      <c r="L111" s="349">
        <f t="shared" si="23"/>
        <v>1</v>
      </c>
      <c r="M111" s="349">
        <f t="shared" si="24"/>
        <v>1</v>
      </c>
      <c r="N111" s="349">
        <f t="shared" si="18"/>
        <v>1</v>
      </c>
      <c r="O111" s="349">
        <f t="shared" si="19"/>
        <v>1</v>
      </c>
      <c r="P111" s="349">
        <f t="shared" si="20"/>
        <v>4</v>
      </c>
      <c r="Q111" s="349" t="str">
        <f>IF(OR(P111=0,P111=4),"",IF(L111=100,'12 - 1 - AUXILIAR-MANTENIMIENTO'!$B$129,IF(M111=1,'12 - 1 - AUXILIAR-MANTENIMIENTO'!$B$130,IF(N111=1,'12 - 1 - AUXILIAR-MANTENIMIENTO'!$B$131,IF(O111=1,'12 - 1 - AUXILIAR-MANTENIMIENTO'!$B$132,IF(N111=100,'12 - 1 - AUXILIAR-MANTENIMIENTO'!$B$133,S111))))))</f>
        <v/>
      </c>
      <c r="R111" s="363" t="str">
        <f t="shared" si="21"/>
        <v/>
      </c>
      <c r="S111" s="362" t="str">
        <f t="shared" si="25"/>
        <v/>
      </c>
      <c r="W111" s="361"/>
      <c r="AA111" s="341"/>
      <c r="AB111" s="346"/>
      <c r="AC111" s="346"/>
      <c r="AD111" s="346"/>
      <c r="AE111" s="346"/>
      <c r="AF111" s="346"/>
      <c r="AG111" s="346"/>
      <c r="AH111" s="346"/>
      <c r="AI111" s="346"/>
      <c r="AJ111" s="346"/>
      <c r="AK111" s="346"/>
      <c r="AL111" s="346"/>
      <c r="AM111" s="346"/>
      <c r="AN111" s="346"/>
      <c r="AO111" s="346"/>
      <c r="AP111" s="346"/>
      <c r="AQ111" s="346"/>
      <c r="AR111" s="346"/>
    </row>
    <row r="112" spans="1:44" s="345" customFormat="1" x14ac:dyDescent="0.25">
      <c r="A112" s="364" t="str">
        <f t="shared" si="22"/>
        <v/>
      </c>
      <c r="B112" s="749"/>
      <c r="C112" s="750"/>
      <c r="D112" s="750"/>
      <c r="E112" s="751"/>
      <c r="F112" s="752"/>
      <c r="G112" s="753"/>
      <c r="H112" s="676"/>
      <c r="I112" s="677"/>
      <c r="J112" s="366" t="str">
        <f t="shared" si="17"/>
        <v/>
      </c>
      <c r="K112" s="365"/>
      <c r="L112" s="349">
        <f t="shared" si="23"/>
        <v>1</v>
      </c>
      <c r="M112" s="349">
        <f t="shared" si="24"/>
        <v>1</v>
      </c>
      <c r="N112" s="349">
        <f t="shared" si="18"/>
        <v>1</v>
      </c>
      <c r="O112" s="349">
        <f t="shared" si="19"/>
        <v>1</v>
      </c>
      <c r="P112" s="349">
        <f t="shared" si="20"/>
        <v>4</v>
      </c>
      <c r="Q112" s="349" t="str">
        <f>IF(OR(P112=0,P112=4),"",IF(L112=100,'12 - 1 - AUXILIAR-MANTENIMIENTO'!$B$129,IF(M112=1,'12 - 1 - AUXILIAR-MANTENIMIENTO'!$B$130,IF(N112=1,'12 - 1 - AUXILIAR-MANTENIMIENTO'!$B$131,IF(O112=1,'12 - 1 - AUXILIAR-MANTENIMIENTO'!$B$132,IF(N112=100,'12 - 1 - AUXILIAR-MANTENIMIENTO'!$B$133,S112))))))</f>
        <v/>
      </c>
      <c r="R112" s="363" t="str">
        <f t="shared" si="21"/>
        <v/>
      </c>
      <c r="S112" s="362" t="str">
        <f t="shared" si="25"/>
        <v/>
      </c>
      <c r="W112" s="361"/>
      <c r="AA112" s="341"/>
      <c r="AB112" s="346"/>
      <c r="AC112" s="346"/>
      <c r="AD112" s="346"/>
      <c r="AE112" s="346"/>
      <c r="AF112" s="346"/>
      <c r="AG112" s="346"/>
      <c r="AH112" s="346"/>
      <c r="AI112" s="346"/>
      <c r="AJ112" s="346"/>
      <c r="AK112" s="346"/>
      <c r="AL112" s="346"/>
      <c r="AM112" s="346"/>
      <c r="AN112" s="346"/>
      <c r="AO112" s="346"/>
      <c r="AP112" s="346"/>
      <c r="AQ112" s="346"/>
      <c r="AR112" s="346"/>
    </row>
    <row r="113" spans="1:44" s="345" customFormat="1" x14ac:dyDescent="0.25">
      <c r="A113" s="364" t="str">
        <f t="shared" si="22"/>
        <v/>
      </c>
      <c r="B113" s="749"/>
      <c r="C113" s="750"/>
      <c r="D113" s="750"/>
      <c r="E113" s="751"/>
      <c r="F113" s="752"/>
      <c r="G113" s="753"/>
      <c r="H113" s="676"/>
      <c r="I113" s="677"/>
      <c r="J113" s="366" t="str">
        <f t="shared" si="17"/>
        <v/>
      </c>
      <c r="K113" s="365"/>
      <c r="L113" s="349">
        <f t="shared" si="23"/>
        <v>1</v>
      </c>
      <c r="M113" s="349">
        <f t="shared" si="24"/>
        <v>1</v>
      </c>
      <c r="N113" s="349">
        <f t="shared" si="18"/>
        <v>1</v>
      </c>
      <c r="O113" s="349">
        <f t="shared" si="19"/>
        <v>1</v>
      </c>
      <c r="P113" s="349">
        <f t="shared" si="20"/>
        <v>4</v>
      </c>
      <c r="Q113" s="349" t="str">
        <f>IF(OR(P113=0,P113=4),"",IF(L113=100,'12 - 1 - AUXILIAR-MANTENIMIENTO'!$B$129,IF(M113=1,'12 - 1 - AUXILIAR-MANTENIMIENTO'!$B$130,IF(N113=1,'12 - 1 - AUXILIAR-MANTENIMIENTO'!$B$131,IF(O113=1,'12 - 1 - AUXILIAR-MANTENIMIENTO'!$B$132,IF(N113=100,'12 - 1 - AUXILIAR-MANTENIMIENTO'!$B$133,S113))))))</f>
        <v/>
      </c>
      <c r="R113" s="363" t="str">
        <f t="shared" si="21"/>
        <v/>
      </c>
      <c r="S113" s="362" t="str">
        <f t="shared" si="25"/>
        <v/>
      </c>
      <c r="W113" s="361"/>
      <c r="AA113" s="341"/>
      <c r="AB113" s="346"/>
      <c r="AC113" s="346"/>
      <c r="AD113" s="346"/>
      <c r="AE113" s="346"/>
      <c r="AF113" s="346"/>
      <c r="AG113" s="346"/>
      <c r="AH113" s="346"/>
      <c r="AI113" s="346"/>
      <c r="AJ113" s="346"/>
      <c r="AK113" s="346"/>
      <c r="AL113" s="346"/>
      <c r="AM113" s="346"/>
      <c r="AN113" s="346"/>
      <c r="AO113" s="346"/>
      <c r="AP113" s="346"/>
      <c r="AQ113" s="346"/>
      <c r="AR113" s="346"/>
    </row>
    <row r="114" spans="1:44" s="345" customFormat="1" x14ac:dyDescent="0.25">
      <c r="A114" s="364" t="str">
        <f t="shared" si="22"/>
        <v/>
      </c>
      <c r="B114" s="749"/>
      <c r="C114" s="750"/>
      <c r="D114" s="750"/>
      <c r="E114" s="751"/>
      <c r="F114" s="752"/>
      <c r="G114" s="753"/>
      <c r="H114" s="676"/>
      <c r="I114" s="677"/>
      <c r="J114" s="366" t="str">
        <f t="shared" si="17"/>
        <v/>
      </c>
      <c r="K114" s="365"/>
      <c r="L114" s="349">
        <f t="shared" si="23"/>
        <v>1</v>
      </c>
      <c r="M114" s="349">
        <f t="shared" si="24"/>
        <v>1</v>
      </c>
      <c r="N114" s="349">
        <f t="shared" si="18"/>
        <v>1</v>
      </c>
      <c r="O114" s="349">
        <f t="shared" si="19"/>
        <v>1</v>
      </c>
      <c r="P114" s="349">
        <f t="shared" si="20"/>
        <v>4</v>
      </c>
      <c r="Q114" s="349" t="str">
        <f>IF(OR(P114=0,P114=4),"",IF(L114=100,'12 - 1 - AUXILIAR-MANTENIMIENTO'!$B$129,IF(M114=1,'12 - 1 - AUXILIAR-MANTENIMIENTO'!$B$130,IF(N114=1,'12 - 1 - AUXILIAR-MANTENIMIENTO'!$B$131,IF(O114=1,'12 - 1 - AUXILIAR-MANTENIMIENTO'!$B$132,IF(N114=100,'12 - 1 - AUXILIAR-MANTENIMIENTO'!$B$133,S114))))))</f>
        <v/>
      </c>
      <c r="R114" s="363" t="str">
        <f t="shared" si="21"/>
        <v/>
      </c>
      <c r="S114" s="362" t="str">
        <f t="shared" si="25"/>
        <v/>
      </c>
      <c r="W114" s="361"/>
      <c r="AA114" s="341"/>
      <c r="AB114" s="346"/>
      <c r="AC114" s="346"/>
      <c r="AD114" s="346"/>
      <c r="AE114" s="346"/>
      <c r="AF114" s="346"/>
      <c r="AG114" s="346"/>
      <c r="AH114" s="346"/>
      <c r="AI114" s="346"/>
      <c r="AJ114" s="346"/>
      <c r="AK114" s="346"/>
      <c r="AL114" s="346"/>
      <c r="AM114" s="346"/>
      <c r="AN114" s="346"/>
      <c r="AO114" s="346"/>
      <c r="AP114" s="346"/>
      <c r="AQ114" s="346"/>
      <c r="AR114" s="346"/>
    </row>
    <row r="115" spans="1:44" s="345" customFormat="1" x14ac:dyDescent="0.25">
      <c r="A115" s="364" t="str">
        <f t="shared" si="22"/>
        <v/>
      </c>
      <c r="B115" s="749"/>
      <c r="C115" s="750"/>
      <c r="D115" s="750"/>
      <c r="E115" s="751"/>
      <c r="F115" s="752"/>
      <c r="G115" s="753"/>
      <c r="H115" s="676"/>
      <c r="I115" s="677"/>
      <c r="J115" s="366" t="str">
        <f t="shared" si="17"/>
        <v/>
      </c>
      <c r="K115" s="365"/>
      <c r="L115" s="349">
        <f t="shared" si="23"/>
        <v>1</v>
      </c>
      <c r="M115" s="349">
        <f t="shared" si="24"/>
        <v>1</v>
      </c>
      <c r="N115" s="349">
        <f t="shared" si="18"/>
        <v>1</v>
      </c>
      <c r="O115" s="349">
        <f t="shared" si="19"/>
        <v>1</v>
      </c>
      <c r="P115" s="349">
        <f t="shared" si="20"/>
        <v>4</v>
      </c>
      <c r="Q115" s="349" t="str">
        <f>IF(OR(P115=0,P115=4),"",IF(L115=100,'12 - 1 - AUXILIAR-MANTENIMIENTO'!$B$129,IF(M115=1,'12 - 1 - AUXILIAR-MANTENIMIENTO'!$B$130,IF(N115=1,'12 - 1 - AUXILIAR-MANTENIMIENTO'!$B$131,IF(O115=1,'12 - 1 - AUXILIAR-MANTENIMIENTO'!$B$132,IF(N115=100,'12 - 1 - AUXILIAR-MANTENIMIENTO'!$B$133,S115))))))</f>
        <v/>
      </c>
      <c r="R115" s="363" t="str">
        <f t="shared" si="21"/>
        <v/>
      </c>
      <c r="S115" s="362" t="str">
        <f t="shared" si="25"/>
        <v/>
      </c>
      <c r="W115" s="361"/>
      <c r="AA115" s="341"/>
      <c r="AB115" s="346"/>
      <c r="AC115" s="346"/>
      <c r="AD115" s="346"/>
      <c r="AE115" s="346"/>
      <c r="AF115" s="346"/>
      <c r="AG115" s="346"/>
      <c r="AH115" s="346"/>
      <c r="AI115" s="346"/>
      <c r="AJ115" s="346"/>
      <c r="AK115" s="346"/>
      <c r="AL115" s="346"/>
      <c r="AM115" s="346"/>
      <c r="AN115" s="346"/>
      <c r="AO115" s="346"/>
      <c r="AP115" s="346"/>
      <c r="AQ115" s="346"/>
      <c r="AR115" s="346"/>
    </row>
    <row r="116" spans="1:44" s="345" customFormat="1" x14ac:dyDescent="0.25">
      <c r="A116" s="364" t="str">
        <f t="shared" si="22"/>
        <v/>
      </c>
      <c r="B116" s="749"/>
      <c r="C116" s="750"/>
      <c r="D116" s="750"/>
      <c r="E116" s="751"/>
      <c r="F116" s="752"/>
      <c r="G116" s="753"/>
      <c r="H116" s="676"/>
      <c r="I116" s="677"/>
      <c r="J116" s="366" t="str">
        <f t="shared" si="17"/>
        <v/>
      </c>
      <c r="K116" s="365"/>
      <c r="L116" s="349">
        <f t="shared" si="23"/>
        <v>1</v>
      </c>
      <c r="M116" s="349">
        <f t="shared" si="24"/>
        <v>1</v>
      </c>
      <c r="N116" s="349">
        <f t="shared" si="18"/>
        <v>1</v>
      </c>
      <c r="O116" s="349">
        <f t="shared" si="19"/>
        <v>1</v>
      </c>
      <c r="P116" s="349">
        <f t="shared" si="20"/>
        <v>4</v>
      </c>
      <c r="Q116" s="349" t="str">
        <f>IF(OR(P116=0,P116=4),"",IF(L116=100,'12 - 1 - AUXILIAR-MANTENIMIENTO'!$B$129,IF(M116=1,'12 - 1 - AUXILIAR-MANTENIMIENTO'!$B$130,IF(N116=1,'12 - 1 - AUXILIAR-MANTENIMIENTO'!$B$131,IF(O116=1,'12 - 1 - AUXILIAR-MANTENIMIENTO'!$B$132,IF(N116=100,'12 - 1 - AUXILIAR-MANTENIMIENTO'!$B$133,S116))))))</f>
        <v/>
      </c>
      <c r="R116" s="363" t="str">
        <f t="shared" si="21"/>
        <v/>
      </c>
      <c r="S116" s="362" t="str">
        <f t="shared" si="25"/>
        <v/>
      </c>
      <c r="W116" s="361"/>
      <c r="AA116" s="341"/>
      <c r="AB116" s="346"/>
      <c r="AC116" s="346"/>
      <c r="AD116" s="346"/>
      <c r="AE116" s="346"/>
      <c r="AF116" s="346"/>
      <c r="AG116" s="346"/>
      <c r="AH116" s="346"/>
      <c r="AI116" s="346"/>
      <c r="AJ116" s="346"/>
      <c r="AK116" s="346"/>
      <c r="AL116" s="346"/>
      <c r="AM116" s="346"/>
      <c r="AN116" s="346"/>
      <c r="AO116" s="346"/>
      <c r="AP116" s="346"/>
      <c r="AQ116" s="346"/>
      <c r="AR116" s="346"/>
    </row>
    <row r="117" spans="1:44" s="345" customFormat="1" x14ac:dyDescent="0.25">
      <c r="A117" s="364" t="str">
        <f t="shared" si="22"/>
        <v/>
      </c>
      <c r="B117" s="749"/>
      <c r="C117" s="750"/>
      <c r="D117" s="750"/>
      <c r="E117" s="751"/>
      <c r="F117" s="752"/>
      <c r="G117" s="753"/>
      <c r="H117" s="676"/>
      <c r="I117" s="677"/>
      <c r="J117" s="366" t="str">
        <f t="shared" si="17"/>
        <v/>
      </c>
      <c r="K117" s="365"/>
      <c r="L117" s="349">
        <f t="shared" si="23"/>
        <v>1</v>
      </c>
      <c r="M117" s="349">
        <f t="shared" si="24"/>
        <v>1</v>
      </c>
      <c r="N117" s="349">
        <f t="shared" si="18"/>
        <v>1</v>
      </c>
      <c r="O117" s="349">
        <f t="shared" si="19"/>
        <v>1</v>
      </c>
      <c r="P117" s="349">
        <f t="shared" si="20"/>
        <v>4</v>
      </c>
      <c r="Q117" s="349" t="str">
        <f>IF(OR(P117=0,P117=4),"",IF(L117=100,'12 - 1 - AUXILIAR-MANTENIMIENTO'!$B$129,IF(M117=1,'12 - 1 - AUXILIAR-MANTENIMIENTO'!$B$130,IF(N117=1,'12 - 1 - AUXILIAR-MANTENIMIENTO'!$B$131,IF(O117=1,'12 - 1 - AUXILIAR-MANTENIMIENTO'!$B$132,IF(N117=100,'12 - 1 - AUXILIAR-MANTENIMIENTO'!$B$133,S117))))))</f>
        <v/>
      </c>
      <c r="R117" s="363" t="str">
        <f t="shared" si="21"/>
        <v/>
      </c>
      <c r="S117" s="362" t="str">
        <f t="shared" si="25"/>
        <v/>
      </c>
      <c r="W117" s="361"/>
      <c r="AA117" s="341"/>
      <c r="AB117" s="346"/>
      <c r="AC117" s="346"/>
      <c r="AD117" s="346"/>
      <c r="AE117" s="346"/>
      <c r="AF117" s="346"/>
      <c r="AG117" s="346"/>
      <c r="AH117" s="346"/>
      <c r="AI117" s="346"/>
      <c r="AJ117" s="346"/>
      <c r="AK117" s="346"/>
      <c r="AL117" s="346"/>
      <c r="AM117" s="346"/>
      <c r="AN117" s="346"/>
      <c r="AO117" s="346"/>
      <c r="AP117" s="346"/>
      <c r="AQ117" s="346"/>
      <c r="AR117" s="346"/>
    </row>
    <row r="118" spans="1:44" s="345" customFormat="1" x14ac:dyDescent="0.25">
      <c r="A118" s="364" t="str">
        <f t="shared" si="22"/>
        <v/>
      </c>
      <c r="B118" s="749"/>
      <c r="C118" s="750"/>
      <c r="D118" s="750"/>
      <c r="E118" s="751"/>
      <c r="F118" s="752"/>
      <c r="G118" s="753"/>
      <c r="H118" s="676"/>
      <c r="I118" s="677"/>
      <c r="J118" s="366" t="str">
        <f t="shared" si="17"/>
        <v/>
      </c>
      <c r="K118" s="365"/>
      <c r="L118" s="349">
        <f t="shared" si="23"/>
        <v>1</v>
      </c>
      <c r="M118" s="349">
        <f t="shared" si="24"/>
        <v>1</v>
      </c>
      <c r="N118" s="349">
        <f t="shared" si="18"/>
        <v>1</v>
      </c>
      <c r="O118" s="349">
        <f t="shared" si="19"/>
        <v>1</v>
      </c>
      <c r="P118" s="349">
        <f t="shared" si="20"/>
        <v>4</v>
      </c>
      <c r="Q118" s="349" t="str">
        <f>IF(OR(P118=0,P118=4),"",IF(L118=100,'12 - 1 - AUXILIAR-MANTENIMIENTO'!$B$129,IF(M118=1,'12 - 1 - AUXILIAR-MANTENIMIENTO'!$B$130,IF(N118=1,'12 - 1 - AUXILIAR-MANTENIMIENTO'!$B$131,IF(O118=1,'12 - 1 - AUXILIAR-MANTENIMIENTO'!$B$132,IF(N118=100,'12 - 1 - AUXILIAR-MANTENIMIENTO'!$B$133,S118))))))</f>
        <v/>
      </c>
      <c r="R118" s="363" t="str">
        <f t="shared" si="21"/>
        <v/>
      </c>
      <c r="S118" s="362" t="str">
        <f t="shared" si="25"/>
        <v/>
      </c>
      <c r="W118" s="361"/>
      <c r="AA118" s="341"/>
      <c r="AB118" s="346"/>
      <c r="AC118" s="346"/>
      <c r="AD118" s="346"/>
      <c r="AE118" s="346"/>
      <c r="AF118" s="346"/>
      <c r="AG118" s="346"/>
      <c r="AH118" s="346"/>
      <c r="AI118" s="346"/>
      <c r="AJ118" s="346"/>
      <c r="AK118" s="346"/>
      <c r="AL118" s="346"/>
      <c r="AM118" s="346"/>
      <c r="AN118" s="346"/>
      <c r="AO118" s="346"/>
      <c r="AP118" s="346"/>
      <c r="AQ118" s="346"/>
      <c r="AR118" s="346"/>
    </row>
    <row r="119" spans="1:44" s="345" customFormat="1" x14ac:dyDescent="0.25">
      <c r="A119" s="364" t="str">
        <f t="shared" si="22"/>
        <v/>
      </c>
      <c r="B119" s="749"/>
      <c r="C119" s="750"/>
      <c r="D119" s="750"/>
      <c r="E119" s="751"/>
      <c r="F119" s="752"/>
      <c r="G119" s="753"/>
      <c r="H119" s="676"/>
      <c r="I119" s="677"/>
      <c r="J119" s="366" t="str">
        <f t="shared" si="17"/>
        <v/>
      </c>
      <c r="K119" s="365"/>
      <c r="L119" s="349">
        <f t="shared" si="23"/>
        <v>1</v>
      </c>
      <c r="M119" s="349">
        <f t="shared" si="24"/>
        <v>1</v>
      </c>
      <c r="N119" s="349">
        <f t="shared" si="18"/>
        <v>1</v>
      </c>
      <c r="O119" s="349">
        <f t="shared" si="19"/>
        <v>1</v>
      </c>
      <c r="P119" s="349">
        <f t="shared" si="20"/>
        <v>4</v>
      </c>
      <c r="Q119" s="349" t="str">
        <f>IF(OR(P119=0,P119=4),"",IF(L119=100,'12 - 1 - AUXILIAR-MANTENIMIENTO'!$B$129,IF(M119=1,'12 - 1 - AUXILIAR-MANTENIMIENTO'!$B$130,IF(N119=1,'12 - 1 - AUXILIAR-MANTENIMIENTO'!$B$131,IF(O119=1,'12 - 1 - AUXILIAR-MANTENIMIENTO'!$B$132,IF(N119=100,'12 - 1 - AUXILIAR-MANTENIMIENTO'!$B$133,S119))))))</f>
        <v/>
      </c>
      <c r="R119" s="363" t="str">
        <f t="shared" si="21"/>
        <v/>
      </c>
      <c r="S119" s="362" t="str">
        <f t="shared" si="25"/>
        <v/>
      </c>
      <c r="W119" s="361"/>
      <c r="AA119" s="341"/>
      <c r="AB119" s="346"/>
      <c r="AC119" s="346"/>
      <c r="AD119" s="346"/>
      <c r="AE119" s="346"/>
      <c r="AF119" s="346"/>
      <c r="AG119" s="346"/>
      <c r="AH119" s="346"/>
      <c r="AI119" s="346"/>
      <c r="AJ119" s="346"/>
      <c r="AK119" s="346"/>
      <c r="AL119" s="346"/>
      <c r="AM119" s="346"/>
      <c r="AN119" s="346"/>
      <c r="AO119" s="346"/>
      <c r="AP119" s="346"/>
      <c r="AQ119" s="346"/>
      <c r="AR119" s="346"/>
    </row>
    <row r="120" spans="1:44" s="345" customFormat="1" x14ac:dyDescent="0.25">
      <c r="A120" s="364" t="str">
        <f t="shared" si="22"/>
        <v/>
      </c>
      <c r="B120" s="749"/>
      <c r="C120" s="750"/>
      <c r="D120" s="750"/>
      <c r="E120" s="751"/>
      <c r="F120" s="752"/>
      <c r="G120" s="753"/>
      <c r="H120" s="676"/>
      <c r="I120" s="677"/>
      <c r="J120" s="366" t="str">
        <f t="shared" si="17"/>
        <v/>
      </c>
      <c r="K120" s="365"/>
      <c r="L120" s="349">
        <f t="shared" si="23"/>
        <v>1</v>
      </c>
      <c r="M120" s="349">
        <f t="shared" si="24"/>
        <v>1</v>
      </c>
      <c r="N120" s="349">
        <f t="shared" si="18"/>
        <v>1</v>
      </c>
      <c r="O120" s="349">
        <f t="shared" si="19"/>
        <v>1</v>
      </c>
      <c r="P120" s="349">
        <f t="shared" si="20"/>
        <v>4</v>
      </c>
      <c r="Q120" s="349" t="str">
        <f>IF(OR(P120=0,P120=4),"",IF(L120=100,'12 - 1 - AUXILIAR-MANTENIMIENTO'!$B$129,IF(M120=1,'12 - 1 - AUXILIAR-MANTENIMIENTO'!$B$130,IF(N120=1,'12 - 1 - AUXILIAR-MANTENIMIENTO'!$B$131,IF(O120=1,'12 - 1 - AUXILIAR-MANTENIMIENTO'!$B$132,IF(N120=100,'12 - 1 - AUXILIAR-MANTENIMIENTO'!$B$133,S120))))))</f>
        <v/>
      </c>
      <c r="R120" s="363" t="str">
        <f t="shared" si="21"/>
        <v/>
      </c>
      <c r="S120" s="362" t="str">
        <f t="shared" si="25"/>
        <v/>
      </c>
      <c r="W120" s="361"/>
      <c r="AA120" s="341"/>
      <c r="AB120" s="346"/>
      <c r="AC120" s="346"/>
      <c r="AD120" s="346"/>
      <c r="AE120" s="346"/>
      <c r="AF120" s="346"/>
      <c r="AG120" s="346"/>
      <c r="AH120" s="346"/>
      <c r="AI120" s="346"/>
      <c r="AJ120" s="346"/>
      <c r="AK120" s="346"/>
      <c r="AL120" s="346"/>
      <c r="AM120" s="346"/>
      <c r="AN120" s="346"/>
      <c r="AO120" s="346"/>
      <c r="AP120" s="346"/>
      <c r="AQ120" s="346"/>
      <c r="AR120" s="346"/>
    </row>
    <row r="121" spans="1:44" s="345" customFormat="1" x14ac:dyDescent="0.25">
      <c r="A121" s="364" t="str">
        <f t="shared" si="22"/>
        <v/>
      </c>
      <c r="B121" s="749"/>
      <c r="C121" s="750"/>
      <c r="D121" s="750"/>
      <c r="E121" s="751"/>
      <c r="F121" s="752"/>
      <c r="G121" s="753"/>
      <c r="H121" s="676"/>
      <c r="I121" s="677"/>
      <c r="J121" s="366" t="str">
        <f t="shared" si="17"/>
        <v/>
      </c>
      <c r="K121" s="365"/>
      <c r="L121" s="349">
        <f t="shared" si="23"/>
        <v>1</v>
      </c>
      <c r="M121" s="349">
        <f t="shared" si="24"/>
        <v>1</v>
      </c>
      <c r="N121" s="349">
        <f t="shared" si="18"/>
        <v>1</v>
      </c>
      <c r="O121" s="349">
        <f t="shared" si="19"/>
        <v>1</v>
      </c>
      <c r="P121" s="349">
        <f t="shared" si="20"/>
        <v>4</v>
      </c>
      <c r="Q121" s="349" t="str">
        <f>IF(OR(P121=0,P121=4),"",IF(L121=100,'12 - 1 - AUXILIAR-MANTENIMIENTO'!$B$129,IF(M121=1,'12 - 1 - AUXILIAR-MANTENIMIENTO'!$B$130,IF(N121=1,'12 - 1 - AUXILIAR-MANTENIMIENTO'!$B$131,IF(O121=1,'12 - 1 - AUXILIAR-MANTENIMIENTO'!$B$132,IF(N121=100,'12 - 1 - AUXILIAR-MANTENIMIENTO'!$B$133,S121))))))</f>
        <v/>
      </c>
      <c r="R121" s="363" t="str">
        <f t="shared" si="21"/>
        <v/>
      </c>
      <c r="S121" s="362" t="str">
        <f t="shared" si="25"/>
        <v/>
      </c>
      <c r="W121" s="361"/>
      <c r="AA121" s="341"/>
      <c r="AB121" s="346"/>
      <c r="AC121" s="346"/>
      <c r="AD121" s="346"/>
      <c r="AE121" s="346"/>
      <c r="AF121" s="346"/>
      <c r="AG121" s="346"/>
      <c r="AH121" s="346"/>
      <c r="AI121" s="346"/>
      <c r="AJ121" s="346"/>
      <c r="AK121" s="346"/>
      <c r="AL121" s="346"/>
      <c r="AM121" s="346"/>
      <c r="AN121" s="346"/>
      <c r="AO121" s="346"/>
      <c r="AP121" s="346"/>
      <c r="AQ121" s="346"/>
      <c r="AR121" s="346"/>
    </row>
    <row r="122" spans="1:44" s="345" customFormat="1" x14ac:dyDescent="0.25">
      <c r="A122" s="364" t="str">
        <f t="shared" si="22"/>
        <v/>
      </c>
      <c r="B122" s="749"/>
      <c r="C122" s="750"/>
      <c r="D122" s="750"/>
      <c r="E122" s="751"/>
      <c r="F122" s="752"/>
      <c r="G122" s="753"/>
      <c r="H122" s="676"/>
      <c r="I122" s="677"/>
      <c r="J122" s="366" t="str">
        <f t="shared" si="17"/>
        <v/>
      </c>
      <c r="K122" s="365"/>
      <c r="L122" s="349">
        <f t="shared" si="23"/>
        <v>1</v>
      </c>
      <c r="M122" s="349">
        <f t="shared" si="24"/>
        <v>1</v>
      </c>
      <c r="N122" s="349">
        <f t="shared" si="18"/>
        <v>1</v>
      </c>
      <c r="O122" s="349">
        <f t="shared" si="19"/>
        <v>1</v>
      </c>
      <c r="P122" s="349">
        <f t="shared" si="20"/>
        <v>4</v>
      </c>
      <c r="Q122" s="349" t="str">
        <f>IF(OR(P122=0,P122=4),"",IF(L122=100,'12 - 1 - AUXILIAR-MANTENIMIENTO'!$B$129,IF(M122=1,'12 - 1 - AUXILIAR-MANTENIMIENTO'!$B$130,IF(N122=1,'12 - 1 - AUXILIAR-MANTENIMIENTO'!$B$131,IF(O122=1,'12 - 1 - AUXILIAR-MANTENIMIENTO'!$B$132,IF(N122=100,'12 - 1 - AUXILIAR-MANTENIMIENTO'!$B$133,S122))))))</f>
        <v/>
      </c>
      <c r="R122" s="363" t="str">
        <f t="shared" si="21"/>
        <v/>
      </c>
      <c r="S122" s="362" t="str">
        <f t="shared" si="25"/>
        <v/>
      </c>
      <c r="W122" s="361"/>
      <c r="AA122" s="341"/>
      <c r="AB122" s="346"/>
      <c r="AC122" s="346"/>
      <c r="AD122" s="346"/>
      <c r="AE122" s="346"/>
      <c r="AF122" s="346"/>
      <c r="AG122" s="346"/>
      <c r="AH122" s="346"/>
      <c r="AI122" s="346"/>
      <c r="AJ122" s="346"/>
      <c r="AK122" s="346"/>
      <c r="AL122" s="346"/>
      <c r="AM122" s="346"/>
      <c r="AN122" s="346"/>
      <c r="AO122" s="346"/>
      <c r="AP122" s="346"/>
      <c r="AQ122" s="346"/>
      <c r="AR122" s="346"/>
    </row>
    <row r="123" spans="1:44" s="345" customFormat="1" x14ac:dyDescent="0.25">
      <c r="A123" s="364" t="str">
        <f t="shared" si="22"/>
        <v/>
      </c>
      <c r="B123" s="749"/>
      <c r="C123" s="750"/>
      <c r="D123" s="750"/>
      <c r="E123" s="751"/>
      <c r="F123" s="752"/>
      <c r="G123" s="753"/>
      <c r="H123" s="676"/>
      <c r="I123" s="677"/>
      <c r="J123" s="366" t="str">
        <f t="shared" si="17"/>
        <v/>
      </c>
      <c r="K123" s="365"/>
      <c r="L123" s="349">
        <f t="shared" si="23"/>
        <v>1</v>
      </c>
      <c r="M123" s="349">
        <f t="shared" si="24"/>
        <v>1</v>
      </c>
      <c r="N123" s="349">
        <f t="shared" si="18"/>
        <v>1</v>
      </c>
      <c r="O123" s="349">
        <f t="shared" si="19"/>
        <v>1</v>
      </c>
      <c r="P123" s="349">
        <f t="shared" si="20"/>
        <v>4</v>
      </c>
      <c r="Q123" s="349" t="str">
        <f>IF(OR(P123=0,P123=4),"",IF(L123=100,'12 - 1 - AUXILIAR-MANTENIMIENTO'!$B$129,IF(M123=1,'12 - 1 - AUXILIAR-MANTENIMIENTO'!$B$130,IF(N123=1,'12 - 1 - AUXILIAR-MANTENIMIENTO'!$B$131,IF(O123=1,'12 - 1 - AUXILIAR-MANTENIMIENTO'!$B$132,IF(N123=100,'12 - 1 - AUXILIAR-MANTENIMIENTO'!$B$133,S123))))))</f>
        <v/>
      </c>
      <c r="R123" s="363" t="str">
        <f t="shared" si="21"/>
        <v/>
      </c>
      <c r="S123" s="362" t="str">
        <f t="shared" si="25"/>
        <v/>
      </c>
      <c r="W123" s="361"/>
      <c r="AA123" s="341"/>
      <c r="AB123" s="346"/>
      <c r="AC123" s="346"/>
      <c r="AD123" s="346"/>
      <c r="AE123" s="346"/>
      <c r="AF123" s="346"/>
      <c r="AG123" s="346"/>
      <c r="AH123" s="346"/>
      <c r="AI123" s="346"/>
      <c r="AJ123" s="346"/>
      <c r="AK123" s="346"/>
      <c r="AL123" s="346"/>
      <c r="AM123" s="346"/>
      <c r="AN123" s="346"/>
      <c r="AO123" s="346"/>
      <c r="AP123" s="346"/>
      <c r="AQ123" s="346"/>
      <c r="AR123" s="346"/>
    </row>
    <row r="124" spans="1:44" s="345" customFormat="1" x14ac:dyDescent="0.25">
      <c r="A124" s="364" t="str">
        <f t="shared" si="22"/>
        <v/>
      </c>
      <c r="B124" s="749"/>
      <c r="C124" s="750"/>
      <c r="D124" s="750"/>
      <c r="E124" s="751"/>
      <c r="F124" s="752"/>
      <c r="G124" s="753"/>
      <c r="H124" s="676"/>
      <c r="I124" s="677"/>
      <c r="J124" s="366" t="str">
        <f t="shared" si="17"/>
        <v/>
      </c>
      <c r="K124" s="365"/>
      <c r="L124" s="349">
        <f t="shared" si="23"/>
        <v>1</v>
      </c>
      <c r="M124" s="349">
        <f t="shared" si="24"/>
        <v>1</v>
      </c>
      <c r="N124" s="349">
        <f t="shared" si="18"/>
        <v>1</v>
      </c>
      <c r="O124" s="349">
        <f t="shared" si="19"/>
        <v>1</v>
      </c>
      <c r="P124" s="349">
        <f t="shared" si="20"/>
        <v>4</v>
      </c>
      <c r="Q124" s="349" t="str">
        <f>IF(OR(P124=0,P124=4),"",IF(L124=100,'12 - 1 - AUXILIAR-MANTENIMIENTO'!$B$129,IF(M124=1,'12 - 1 - AUXILIAR-MANTENIMIENTO'!$B$130,IF(N124=1,'12 - 1 - AUXILIAR-MANTENIMIENTO'!$B$131,IF(O124=1,'12 - 1 - AUXILIAR-MANTENIMIENTO'!$B$132,IF(N124=100,'12 - 1 - AUXILIAR-MANTENIMIENTO'!$B$133,S124))))))</f>
        <v/>
      </c>
      <c r="R124" s="363" t="str">
        <f t="shared" si="21"/>
        <v/>
      </c>
      <c r="S124" s="362" t="str">
        <f t="shared" si="25"/>
        <v/>
      </c>
      <c r="W124" s="361"/>
      <c r="AA124" s="341"/>
      <c r="AB124" s="346"/>
      <c r="AC124" s="346"/>
      <c r="AD124" s="346"/>
      <c r="AE124" s="346"/>
      <c r="AF124" s="346"/>
      <c r="AG124" s="346"/>
      <c r="AH124" s="346"/>
      <c r="AI124" s="346"/>
      <c r="AJ124" s="346"/>
      <c r="AK124" s="346"/>
      <c r="AL124" s="346"/>
      <c r="AM124" s="346"/>
      <c r="AN124" s="346"/>
      <c r="AO124" s="346"/>
      <c r="AP124" s="346"/>
      <c r="AQ124" s="346"/>
      <c r="AR124" s="346"/>
    </row>
    <row r="125" spans="1:44" s="345" customFormat="1" x14ac:dyDescent="0.25">
      <c r="A125" s="364" t="str">
        <f t="shared" si="22"/>
        <v/>
      </c>
      <c r="B125" s="749"/>
      <c r="C125" s="750"/>
      <c r="D125" s="750"/>
      <c r="E125" s="751"/>
      <c r="F125" s="752"/>
      <c r="G125" s="753"/>
      <c r="H125" s="676"/>
      <c r="I125" s="677"/>
      <c r="J125" s="366" t="str">
        <f t="shared" si="17"/>
        <v/>
      </c>
      <c r="K125" s="365"/>
      <c r="L125" s="349">
        <f t="shared" si="23"/>
        <v>1</v>
      </c>
      <c r="M125" s="349">
        <f t="shared" si="24"/>
        <v>1</v>
      </c>
      <c r="N125" s="349">
        <f t="shared" si="18"/>
        <v>1</v>
      </c>
      <c r="O125" s="349">
        <f t="shared" si="19"/>
        <v>1</v>
      </c>
      <c r="P125" s="349">
        <f t="shared" si="20"/>
        <v>4</v>
      </c>
      <c r="Q125" s="349" t="str">
        <f>IF(OR(P125=0,P125=4),"",IF(L125=100,'12 - 1 - AUXILIAR-MANTENIMIENTO'!$B$129,IF(M125=1,'12 - 1 - AUXILIAR-MANTENIMIENTO'!$B$130,IF(N125=1,'12 - 1 - AUXILIAR-MANTENIMIENTO'!$B$131,IF(O125=1,'12 - 1 - AUXILIAR-MANTENIMIENTO'!$B$132,IF(N125=100,'12 - 1 - AUXILIAR-MANTENIMIENTO'!$B$133,S125))))))</f>
        <v/>
      </c>
      <c r="R125" s="363" t="str">
        <f t="shared" si="21"/>
        <v/>
      </c>
      <c r="S125" s="362" t="str">
        <f t="shared" si="25"/>
        <v/>
      </c>
      <c r="W125" s="361"/>
      <c r="AA125" s="341"/>
      <c r="AB125" s="346"/>
      <c r="AC125" s="346"/>
      <c r="AD125" s="346"/>
      <c r="AE125" s="346"/>
      <c r="AF125" s="346"/>
      <c r="AG125" s="346"/>
      <c r="AH125" s="346"/>
      <c r="AI125" s="346"/>
      <c r="AJ125" s="346"/>
      <c r="AK125" s="346"/>
      <c r="AL125" s="346"/>
      <c r="AM125" s="346"/>
      <c r="AN125" s="346"/>
      <c r="AO125" s="346"/>
      <c r="AP125" s="346"/>
      <c r="AQ125" s="346"/>
      <c r="AR125" s="346"/>
    </row>
    <row r="126" spans="1:44" s="345" customFormat="1" x14ac:dyDescent="0.25">
      <c r="A126" s="364" t="str">
        <f t="shared" si="22"/>
        <v/>
      </c>
      <c r="B126" s="749"/>
      <c r="C126" s="750"/>
      <c r="D126" s="750"/>
      <c r="E126" s="751"/>
      <c r="F126" s="752"/>
      <c r="G126" s="753"/>
      <c r="H126" s="676"/>
      <c r="I126" s="677"/>
      <c r="J126" s="366" t="str">
        <f t="shared" si="17"/>
        <v/>
      </c>
      <c r="K126" s="365"/>
      <c r="L126" s="349">
        <f t="shared" si="23"/>
        <v>1</v>
      </c>
      <c r="M126" s="349">
        <f t="shared" si="24"/>
        <v>1</v>
      </c>
      <c r="N126" s="349">
        <f t="shared" si="18"/>
        <v>1</v>
      </c>
      <c r="O126" s="349">
        <f t="shared" si="19"/>
        <v>1</v>
      </c>
      <c r="P126" s="349">
        <f t="shared" si="20"/>
        <v>4</v>
      </c>
      <c r="Q126" s="349" t="str">
        <f>IF(OR(P126=0,P126=4),"",IF(L126=100,'12 - 1 - AUXILIAR-MANTENIMIENTO'!$B$129,IF(M126=1,'12 - 1 - AUXILIAR-MANTENIMIENTO'!$B$130,IF(N126=1,'12 - 1 - AUXILIAR-MANTENIMIENTO'!$B$131,IF(O126=1,'12 - 1 - AUXILIAR-MANTENIMIENTO'!$B$132,IF(N126=100,'12 - 1 - AUXILIAR-MANTENIMIENTO'!$B$133,S126))))))</f>
        <v/>
      </c>
      <c r="R126" s="363" t="str">
        <f t="shared" si="21"/>
        <v/>
      </c>
      <c r="S126" s="362" t="str">
        <f t="shared" si="25"/>
        <v/>
      </c>
      <c r="W126" s="361"/>
      <c r="AA126" s="341"/>
      <c r="AB126" s="346"/>
      <c r="AC126" s="346"/>
      <c r="AD126" s="346"/>
      <c r="AE126" s="346"/>
      <c r="AF126" s="346"/>
      <c r="AG126" s="346"/>
      <c r="AH126" s="346"/>
      <c r="AI126" s="346"/>
      <c r="AJ126" s="346"/>
      <c r="AK126" s="346"/>
      <c r="AL126" s="346"/>
      <c r="AM126" s="346"/>
      <c r="AN126" s="346"/>
      <c r="AO126" s="346"/>
      <c r="AP126" s="346"/>
      <c r="AQ126" s="346"/>
      <c r="AR126" s="346"/>
    </row>
    <row r="127" spans="1:44" s="345" customFormat="1" x14ac:dyDescent="0.25">
      <c r="A127" s="364" t="str">
        <f t="shared" si="22"/>
        <v/>
      </c>
      <c r="B127" s="749"/>
      <c r="C127" s="750"/>
      <c r="D127" s="750"/>
      <c r="E127" s="751"/>
      <c r="F127" s="752"/>
      <c r="G127" s="753"/>
      <c r="H127" s="676"/>
      <c r="I127" s="677"/>
      <c r="J127" s="366" t="str">
        <f t="shared" si="17"/>
        <v/>
      </c>
      <c r="K127" s="365"/>
      <c r="L127" s="349">
        <f t="shared" si="23"/>
        <v>1</v>
      </c>
      <c r="M127" s="349">
        <f t="shared" si="24"/>
        <v>1</v>
      </c>
      <c r="N127" s="349">
        <f t="shared" si="18"/>
        <v>1</v>
      </c>
      <c r="O127" s="349">
        <f t="shared" si="19"/>
        <v>1</v>
      </c>
      <c r="P127" s="349">
        <f t="shared" si="20"/>
        <v>4</v>
      </c>
      <c r="Q127" s="349" t="str">
        <f>IF(OR(P127=0,P127=4),"",IF(L127=100,'12 - 1 - AUXILIAR-MANTENIMIENTO'!$B$129,IF(M127=1,'12 - 1 - AUXILIAR-MANTENIMIENTO'!$B$130,IF(N127=1,'12 - 1 - AUXILIAR-MANTENIMIENTO'!$B$131,IF(O127=1,'12 - 1 - AUXILIAR-MANTENIMIENTO'!$B$132,IF(N127=100,'12 - 1 - AUXILIAR-MANTENIMIENTO'!$B$133,S127))))))</f>
        <v/>
      </c>
      <c r="R127" s="363" t="str">
        <f t="shared" si="21"/>
        <v/>
      </c>
      <c r="S127" s="362" t="str">
        <f t="shared" si="25"/>
        <v/>
      </c>
      <c r="W127" s="361"/>
      <c r="AA127" s="341"/>
      <c r="AB127" s="346"/>
      <c r="AC127" s="346"/>
      <c r="AD127" s="346"/>
      <c r="AE127" s="346"/>
      <c r="AF127" s="346"/>
      <c r="AG127" s="346"/>
      <c r="AH127" s="346"/>
      <c r="AI127" s="346"/>
      <c r="AJ127" s="346"/>
      <c r="AK127" s="346"/>
      <c r="AL127" s="346"/>
      <c r="AM127" s="346"/>
      <c r="AN127" s="346"/>
      <c r="AO127" s="346"/>
      <c r="AP127" s="346"/>
      <c r="AQ127" s="346"/>
      <c r="AR127" s="346"/>
    </row>
    <row r="128" spans="1:44" s="345" customFormat="1" x14ac:dyDescent="0.25">
      <c r="A128" s="364" t="str">
        <f t="shared" si="22"/>
        <v/>
      </c>
      <c r="B128" s="749"/>
      <c r="C128" s="750"/>
      <c r="D128" s="750"/>
      <c r="E128" s="751"/>
      <c r="F128" s="752"/>
      <c r="G128" s="753"/>
      <c r="H128" s="676"/>
      <c r="I128" s="677"/>
      <c r="J128" s="366" t="str">
        <f t="shared" si="17"/>
        <v/>
      </c>
      <c r="K128" s="365"/>
      <c r="L128" s="349">
        <f t="shared" si="23"/>
        <v>1</v>
      </c>
      <c r="M128" s="349">
        <f t="shared" si="24"/>
        <v>1</v>
      </c>
      <c r="N128" s="349">
        <f t="shared" si="18"/>
        <v>1</v>
      </c>
      <c r="O128" s="349">
        <f t="shared" si="19"/>
        <v>1</v>
      </c>
      <c r="P128" s="349">
        <f t="shared" si="20"/>
        <v>4</v>
      </c>
      <c r="Q128" s="349" t="str">
        <f>IF(OR(P128=0,P128=4),"",IF(L128=100,'12 - 1 - AUXILIAR-MANTENIMIENTO'!$B$129,IF(M128=1,'12 - 1 - AUXILIAR-MANTENIMIENTO'!$B$130,IF(N128=1,'12 - 1 - AUXILIAR-MANTENIMIENTO'!$B$131,IF(O128=1,'12 - 1 - AUXILIAR-MANTENIMIENTO'!$B$132,IF(N128=100,'12 - 1 - AUXILIAR-MANTENIMIENTO'!$B$133,S128))))))</f>
        <v/>
      </c>
      <c r="R128" s="363" t="str">
        <f t="shared" si="21"/>
        <v/>
      </c>
      <c r="S128" s="362" t="str">
        <f t="shared" si="25"/>
        <v/>
      </c>
      <c r="W128" s="361"/>
      <c r="AA128" s="341"/>
      <c r="AB128" s="346"/>
      <c r="AC128" s="346"/>
      <c r="AD128" s="346"/>
      <c r="AE128" s="346"/>
      <c r="AF128" s="346"/>
      <c r="AG128" s="346"/>
      <c r="AH128" s="346"/>
      <c r="AI128" s="346"/>
      <c r="AJ128" s="346"/>
      <c r="AK128" s="346"/>
      <c r="AL128" s="346"/>
      <c r="AM128" s="346"/>
      <c r="AN128" s="346"/>
      <c r="AO128" s="346"/>
      <c r="AP128" s="346"/>
      <c r="AQ128" s="346"/>
      <c r="AR128" s="346"/>
    </row>
    <row r="129" spans="1:44" s="345" customFormat="1" x14ac:dyDescent="0.25">
      <c r="A129" s="364" t="str">
        <f t="shared" si="22"/>
        <v/>
      </c>
      <c r="B129" s="749"/>
      <c r="C129" s="750"/>
      <c r="D129" s="750"/>
      <c r="E129" s="751"/>
      <c r="F129" s="752"/>
      <c r="G129" s="753"/>
      <c r="H129" s="676"/>
      <c r="I129" s="677"/>
      <c r="J129" s="366" t="str">
        <f t="shared" si="17"/>
        <v/>
      </c>
      <c r="K129" s="365"/>
      <c r="L129" s="349">
        <f t="shared" si="23"/>
        <v>1</v>
      </c>
      <c r="M129" s="349">
        <f t="shared" si="24"/>
        <v>1</v>
      </c>
      <c r="N129" s="349">
        <f t="shared" si="18"/>
        <v>1</v>
      </c>
      <c r="O129" s="349">
        <f t="shared" si="19"/>
        <v>1</v>
      </c>
      <c r="P129" s="349">
        <f t="shared" si="20"/>
        <v>4</v>
      </c>
      <c r="Q129" s="349" t="str">
        <f>IF(OR(P129=0,P129=4),"",IF(L129=100,'12 - 1 - AUXILIAR-MANTENIMIENTO'!$B$129,IF(M129=1,'12 - 1 - AUXILIAR-MANTENIMIENTO'!$B$130,IF(N129=1,'12 - 1 - AUXILIAR-MANTENIMIENTO'!$B$131,IF(O129=1,'12 - 1 - AUXILIAR-MANTENIMIENTO'!$B$132,IF(N129=100,'12 - 1 - AUXILIAR-MANTENIMIENTO'!$B$133,S129))))))</f>
        <v/>
      </c>
      <c r="R129" s="363" t="str">
        <f t="shared" si="21"/>
        <v/>
      </c>
      <c r="S129" s="362" t="str">
        <f t="shared" si="25"/>
        <v/>
      </c>
      <c r="W129" s="361"/>
      <c r="AA129" s="341"/>
      <c r="AB129" s="346"/>
      <c r="AC129" s="346"/>
      <c r="AD129" s="346"/>
      <c r="AE129" s="346"/>
      <c r="AF129" s="346"/>
      <c r="AG129" s="346"/>
      <c r="AH129" s="346"/>
      <c r="AI129" s="346"/>
      <c r="AJ129" s="346"/>
      <c r="AK129" s="346"/>
      <c r="AL129" s="346"/>
      <c r="AM129" s="346"/>
      <c r="AN129" s="346"/>
      <c r="AO129" s="346"/>
      <c r="AP129" s="346"/>
      <c r="AQ129" s="346"/>
      <c r="AR129" s="346"/>
    </row>
    <row r="130" spans="1:44" s="345" customFormat="1" x14ac:dyDescent="0.25">
      <c r="A130" s="364" t="str">
        <f t="shared" si="22"/>
        <v/>
      </c>
      <c r="B130" s="749"/>
      <c r="C130" s="750"/>
      <c r="D130" s="750"/>
      <c r="E130" s="751"/>
      <c r="F130" s="752"/>
      <c r="G130" s="753"/>
      <c r="H130" s="676"/>
      <c r="I130" s="677"/>
      <c r="J130" s="366" t="str">
        <f t="shared" si="17"/>
        <v/>
      </c>
      <c r="K130" s="365"/>
      <c r="L130" s="349">
        <f t="shared" si="23"/>
        <v>1</v>
      </c>
      <c r="M130" s="349">
        <f t="shared" si="24"/>
        <v>1</v>
      </c>
      <c r="N130" s="349">
        <f t="shared" si="18"/>
        <v>1</v>
      </c>
      <c r="O130" s="349">
        <f t="shared" si="19"/>
        <v>1</v>
      </c>
      <c r="P130" s="349">
        <f t="shared" si="20"/>
        <v>4</v>
      </c>
      <c r="Q130" s="349" t="str">
        <f>IF(OR(P130=0,P130=4),"",IF(L130=100,'12 - 1 - AUXILIAR-MANTENIMIENTO'!$B$129,IF(M130=1,'12 - 1 - AUXILIAR-MANTENIMIENTO'!$B$130,IF(N130=1,'12 - 1 - AUXILIAR-MANTENIMIENTO'!$B$131,IF(O130=1,'12 - 1 - AUXILIAR-MANTENIMIENTO'!$B$132,IF(N130=100,'12 - 1 - AUXILIAR-MANTENIMIENTO'!$B$133,S130))))))</f>
        <v/>
      </c>
      <c r="R130" s="363" t="str">
        <f t="shared" si="21"/>
        <v/>
      </c>
      <c r="S130" s="362" t="str">
        <f t="shared" si="25"/>
        <v/>
      </c>
      <c r="W130" s="361"/>
      <c r="AA130" s="341"/>
      <c r="AB130" s="346"/>
      <c r="AC130" s="346"/>
      <c r="AD130" s="346"/>
      <c r="AE130" s="346"/>
      <c r="AF130" s="346"/>
      <c r="AG130" s="346"/>
      <c r="AH130" s="346"/>
      <c r="AI130" s="346"/>
      <c r="AJ130" s="346"/>
      <c r="AK130" s="346"/>
      <c r="AL130" s="346"/>
      <c r="AM130" s="346"/>
      <c r="AN130" s="346"/>
      <c r="AO130" s="346"/>
      <c r="AP130" s="346"/>
      <c r="AQ130" s="346"/>
      <c r="AR130" s="346"/>
    </row>
    <row r="131" spans="1:44" s="345" customFormat="1" x14ac:dyDescent="0.25">
      <c r="A131" s="364" t="str">
        <f t="shared" si="22"/>
        <v/>
      </c>
      <c r="B131" s="749"/>
      <c r="C131" s="750"/>
      <c r="D131" s="750"/>
      <c r="E131" s="751"/>
      <c r="F131" s="752"/>
      <c r="G131" s="753"/>
      <c r="H131" s="676"/>
      <c r="I131" s="677"/>
      <c r="J131" s="366" t="str">
        <f t="shared" si="17"/>
        <v/>
      </c>
      <c r="K131" s="365"/>
      <c r="L131" s="349">
        <f t="shared" si="23"/>
        <v>1</v>
      </c>
      <c r="M131" s="349">
        <f t="shared" si="24"/>
        <v>1</v>
      </c>
      <c r="N131" s="349">
        <f t="shared" si="18"/>
        <v>1</v>
      </c>
      <c r="O131" s="349">
        <f t="shared" si="19"/>
        <v>1</v>
      </c>
      <c r="P131" s="349">
        <f t="shared" si="20"/>
        <v>4</v>
      </c>
      <c r="Q131" s="349" t="str">
        <f>IF(OR(P131=0,P131=4),"",IF(L131=100,'12 - 1 - AUXILIAR-MANTENIMIENTO'!$B$129,IF(M131=1,'12 - 1 - AUXILIAR-MANTENIMIENTO'!$B$130,IF(N131=1,'12 - 1 - AUXILIAR-MANTENIMIENTO'!$B$131,IF(O131=1,'12 - 1 - AUXILIAR-MANTENIMIENTO'!$B$132,IF(N131=100,'12 - 1 - AUXILIAR-MANTENIMIENTO'!$B$133,S131))))))</f>
        <v/>
      </c>
      <c r="R131" s="363" t="str">
        <f t="shared" si="21"/>
        <v/>
      </c>
      <c r="S131" s="362" t="str">
        <f t="shared" si="25"/>
        <v/>
      </c>
      <c r="W131" s="361"/>
      <c r="AA131" s="341"/>
      <c r="AB131" s="346"/>
      <c r="AC131" s="346"/>
      <c r="AD131" s="346"/>
      <c r="AE131" s="346"/>
      <c r="AF131" s="346"/>
      <c r="AG131" s="346"/>
      <c r="AH131" s="346"/>
      <c r="AI131" s="346"/>
      <c r="AJ131" s="346"/>
      <c r="AK131" s="346"/>
      <c r="AL131" s="346"/>
      <c r="AM131" s="346"/>
      <c r="AN131" s="346"/>
      <c r="AO131" s="346"/>
      <c r="AP131" s="346"/>
      <c r="AQ131" s="346"/>
      <c r="AR131" s="346"/>
    </row>
    <row r="132" spans="1:44" s="345" customFormat="1" x14ac:dyDescent="0.25">
      <c r="A132" s="364" t="str">
        <f t="shared" si="22"/>
        <v/>
      </c>
      <c r="B132" s="749"/>
      <c r="C132" s="750"/>
      <c r="D132" s="750"/>
      <c r="E132" s="751"/>
      <c r="F132" s="752"/>
      <c r="G132" s="753"/>
      <c r="H132" s="676"/>
      <c r="I132" s="677"/>
      <c r="J132" s="366" t="str">
        <f t="shared" si="17"/>
        <v/>
      </c>
      <c r="K132" s="365"/>
      <c r="L132" s="349">
        <f t="shared" si="23"/>
        <v>1</v>
      </c>
      <c r="M132" s="349">
        <f t="shared" si="24"/>
        <v>1</v>
      </c>
      <c r="N132" s="349">
        <f t="shared" si="18"/>
        <v>1</v>
      </c>
      <c r="O132" s="349">
        <f t="shared" si="19"/>
        <v>1</v>
      </c>
      <c r="P132" s="349">
        <f t="shared" si="20"/>
        <v>4</v>
      </c>
      <c r="Q132" s="349" t="str">
        <f>IF(OR(P132=0,P132=4),"",IF(L132=100,'12 - 1 - AUXILIAR-MANTENIMIENTO'!$B$129,IF(M132=1,'12 - 1 - AUXILIAR-MANTENIMIENTO'!$B$130,IF(N132=1,'12 - 1 - AUXILIAR-MANTENIMIENTO'!$B$131,IF(O132=1,'12 - 1 - AUXILIAR-MANTENIMIENTO'!$B$132,IF(N132=100,'12 - 1 - AUXILIAR-MANTENIMIENTO'!$B$133,S132))))))</f>
        <v/>
      </c>
      <c r="R132" s="363" t="str">
        <f t="shared" si="21"/>
        <v/>
      </c>
      <c r="S132" s="362" t="str">
        <f t="shared" si="25"/>
        <v/>
      </c>
      <c r="W132" s="361"/>
      <c r="AA132" s="341"/>
      <c r="AB132" s="346"/>
      <c r="AC132" s="346"/>
      <c r="AD132" s="346"/>
      <c r="AE132" s="346"/>
      <c r="AF132" s="346"/>
      <c r="AG132" s="346"/>
      <c r="AH132" s="346"/>
      <c r="AI132" s="346"/>
      <c r="AJ132" s="346"/>
      <c r="AK132" s="346"/>
      <c r="AL132" s="346"/>
      <c r="AM132" s="346"/>
      <c r="AN132" s="346"/>
      <c r="AO132" s="346"/>
      <c r="AP132" s="346"/>
      <c r="AQ132" s="346"/>
      <c r="AR132" s="346"/>
    </row>
    <row r="133" spans="1:44" s="345" customFormat="1" x14ac:dyDescent="0.25">
      <c r="A133" s="364" t="str">
        <f t="shared" si="22"/>
        <v/>
      </c>
      <c r="B133" s="749"/>
      <c r="C133" s="750"/>
      <c r="D133" s="750"/>
      <c r="E133" s="751"/>
      <c r="F133" s="752"/>
      <c r="G133" s="753"/>
      <c r="H133" s="676"/>
      <c r="I133" s="677"/>
      <c r="J133" s="366" t="str">
        <f t="shared" si="17"/>
        <v/>
      </c>
      <c r="K133" s="365"/>
      <c r="L133" s="349">
        <f t="shared" si="23"/>
        <v>1</v>
      </c>
      <c r="M133" s="349">
        <f t="shared" si="24"/>
        <v>1</v>
      </c>
      <c r="N133" s="349">
        <f t="shared" si="18"/>
        <v>1</v>
      </c>
      <c r="O133" s="349">
        <f t="shared" si="19"/>
        <v>1</v>
      </c>
      <c r="P133" s="349">
        <f t="shared" si="20"/>
        <v>4</v>
      </c>
      <c r="Q133" s="349" t="str">
        <f>IF(OR(P133=0,P133=4),"",IF(L133=100,'12 - 1 - AUXILIAR-MANTENIMIENTO'!$B$129,IF(M133=1,'12 - 1 - AUXILIAR-MANTENIMIENTO'!$B$130,IF(N133=1,'12 - 1 - AUXILIAR-MANTENIMIENTO'!$B$131,IF(O133=1,'12 - 1 - AUXILIAR-MANTENIMIENTO'!$B$132,IF(N133=100,'12 - 1 - AUXILIAR-MANTENIMIENTO'!$B$133,S133))))))</f>
        <v/>
      </c>
      <c r="R133" s="363" t="str">
        <f t="shared" si="21"/>
        <v/>
      </c>
      <c r="S133" s="362" t="str">
        <f t="shared" si="25"/>
        <v/>
      </c>
      <c r="W133" s="361"/>
      <c r="AA133" s="341"/>
      <c r="AB133" s="346"/>
      <c r="AC133" s="346"/>
      <c r="AD133" s="346"/>
      <c r="AE133" s="346"/>
      <c r="AF133" s="346"/>
      <c r="AG133" s="346"/>
      <c r="AH133" s="346"/>
      <c r="AI133" s="346"/>
      <c r="AJ133" s="346"/>
      <c r="AK133" s="346"/>
      <c r="AL133" s="346"/>
      <c r="AM133" s="346"/>
      <c r="AN133" s="346"/>
      <c r="AO133" s="346"/>
      <c r="AP133" s="346"/>
      <c r="AQ133" s="346"/>
      <c r="AR133" s="346"/>
    </row>
    <row r="134" spans="1:44" s="345" customFormat="1" x14ac:dyDescent="0.25">
      <c r="A134" s="364" t="str">
        <f t="shared" si="22"/>
        <v/>
      </c>
      <c r="B134" s="749"/>
      <c r="C134" s="750"/>
      <c r="D134" s="750"/>
      <c r="E134" s="751"/>
      <c r="F134" s="752"/>
      <c r="G134" s="753"/>
      <c r="H134" s="676"/>
      <c r="I134" s="677"/>
      <c r="J134" s="366" t="str">
        <f t="shared" si="17"/>
        <v/>
      </c>
      <c r="K134" s="365"/>
      <c r="L134" s="349">
        <f t="shared" si="23"/>
        <v>1</v>
      </c>
      <c r="M134" s="349">
        <f t="shared" si="24"/>
        <v>1</v>
      </c>
      <c r="N134" s="349">
        <f t="shared" si="18"/>
        <v>1</v>
      </c>
      <c r="O134" s="349">
        <f t="shared" si="19"/>
        <v>1</v>
      </c>
      <c r="P134" s="349">
        <f t="shared" si="20"/>
        <v>4</v>
      </c>
      <c r="Q134" s="349" t="str">
        <f>IF(OR(P134=0,P134=4),"",IF(L134=100,'12 - 1 - AUXILIAR-MANTENIMIENTO'!$B$129,IF(M134=1,'12 - 1 - AUXILIAR-MANTENIMIENTO'!$B$130,IF(N134=1,'12 - 1 - AUXILIAR-MANTENIMIENTO'!$B$131,IF(O134=1,'12 - 1 - AUXILIAR-MANTENIMIENTO'!$B$132,IF(N134=100,'12 - 1 - AUXILIAR-MANTENIMIENTO'!$B$133,S134))))))</f>
        <v/>
      </c>
      <c r="R134" s="363" t="str">
        <f t="shared" si="21"/>
        <v/>
      </c>
      <c r="S134" s="362" t="str">
        <f t="shared" si="25"/>
        <v/>
      </c>
      <c r="W134" s="361"/>
      <c r="AA134" s="341"/>
      <c r="AB134" s="346"/>
      <c r="AC134" s="346"/>
      <c r="AD134" s="346"/>
      <c r="AE134" s="346"/>
      <c r="AF134" s="346"/>
      <c r="AG134" s="346"/>
      <c r="AH134" s="346"/>
      <c r="AI134" s="346"/>
      <c r="AJ134" s="346"/>
      <c r="AK134" s="346"/>
      <c r="AL134" s="346"/>
      <c r="AM134" s="346"/>
      <c r="AN134" s="346"/>
      <c r="AO134" s="346"/>
      <c r="AP134" s="346"/>
      <c r="AQ134" s="346"/>
      <c r="AR134" s="346"/>
    </row>
    <row r="135" spans="1:44" s="345" customFormat="1" x14ac:dyDescent="0.25">
      <c r="A135" s="364" t="str">
        <f t="shared" si="22"/>
        <v/>
      </c>
      <c r="B135" s="749"/>
      <c r="C135" s="750"/>
      <c r="D135" s="750"/>
      <c r="E135" s="751"/>
      <c r="F135" s="752"/>
      <c r="G135" s="753"/>
      <c r="H135" s="676"/>
      <c r="I135" s="677"/>
      <c r="J135" s="366" t="str">
        <f t="shared" si="17"/>
        <v/>
      </c>
      <c r="K135" s="365"/>
      <c r="L135" s="349">
        <f t="shared" si="23"/>
        <v>1</v>
      </c>
      <c r="M135" s="349">
        <f t="shared" si="24"/>
        <v>1</v>
      </c>
      <c r="N135" s="349">
        <f t="shared" si="18"/>
        <v>1</v>
      </c>
      <c r="O135" s="349">
        <f t="shared" si="19"/>
        <v>1</v>
      </c>
      <c r="P135" s="349">
        <f t="shared" si="20"/>
        <v>4</v>
      </c>
      <c r="Q135" s="349" t="str">
        <f>IF(OR(P135=0,P135=4),"",IF(L135=100,'12 - 1 - AUXILIAR-MANTENIMIENTO'!$B$129,IF(M135=1,'12 - 1 - AUXILIAR-MANTENIMIENTO'!$B$130,IF(N135=1,'12 - 1 - AUXILIAR-MANTENIMIENTO'!$B$131,IF(O135=1,'12 - 1 - AUXILIAR-MANTENIMIENTO'!$B$132,IF(N135=100,'12 - 1 - AUXILIAR-MANTENIMIENTO'!$B$133,S135))))))</f>
        <v/>
      </c>
      <c r="R135" s="363" t="str">
        <f t="shared" si="21"/>
        <v/>
      </c>
      <c r="S135" s="362" t="str">
        <f t="shared" si="25"/>
        <v/>
      </c>
      <c r="W135" s="361"/>
      <c r="AA135" s="341"/>
      <c r="AB135" s="346"/>
      <c r="AC135" s="346"/>
      <c r="AD135" s="346"/>
      <c r="AE135" s="346"/>
      <c r="AF135" s="346"/>
      <c r="AG135" s="346"/>
      <c r="AH135" s="346"/>
      <c r="AI135" s="346"/>
      <c r="AJ135" s="346"/>
      <c r="AK135" s="346"/>
      <c r="AL135" s="346"/>
      <c r="AM135" s="346"/>
      <c r="AN135" s="346"/>
      <c r="AO135" s="346"/>
      <c r="AP135" s="346"/>
      <c r="AQ135" s="346"/>
      <c r="AR135" s="346"/>
    </row>
    <row r="136" spans="1:44" s="345" customFormat="1" x14ac:dyDescent="0.25">
      <c r="A136" s="364" t="str">
        <f t="shared" si="22"/>
        <v/>
      </c>
      <c r="B136" s="749"/>
      <c r="C136" s="750"/>
      <c r="D136" s="750"/>
      <c r="E136" s="751"/>
      <c r="F136" s="752"/>
      <c r="G136" s="753"/>
      <c r="H136" s="676"/>
      <c r="I136" s="677"/>
      <c r="J136" s="366" t="str">
        <f t="shared" si="17"/>
        <v/>
      </c>
      <c r="K136" s="365"/>
      <c r="L136" s="349">
        <f t="shared" si="23"/>
        <v>1</v>
      </c>
      <c r="M136" s="349">
        <f t="shared" si="24"/>
        <v>1</v>
      </c>
      <c r="N136" s="349">
        <f t="shared" si="18"/>
        <v>1</v>
      </c>
      <c r="O136" s="349">
        <f t="shared" si="19"/>
        <v>1</v>
      </c>
      <c r="P136" s="349">
        <f t="shared" si="20"/>
        <v>4</v>
      </c>
      <c r="Q136" s="349" t="str">
        <f>IF(OR(P136=0,P136=4),"",IF(L136=100,'12 - 1 - AUXILIAR-MANTENIMIENTO'!$B$129,IF(M136=1,'12 - 1 - AUXILIAR-MANTENIMIENTO'!$B$130,IF(N136=1,'12 - 1 - AUXILIAR-MANTENIMIENTO'!$B$131,IF(O136=1,'12 - 1 - AUXILIAR-MANTENIMIENTO'!$B$132,IF(N136=100,'12 - 1 - AUXILIAR-MANTENIMIENTO'!$B$133,S136))))))</f>
        <v/>
      </c>
      <c r="R136" s="363" t="str">
        <f t="shared" si="21"/>
        <v/>
      </c>
      <c r="S136" s="362" t="str">
        <f t="shared" si="25"/>
        <v/>
      </c>
      <c r="W136" s="361"/>
      <c r="AA136" s="341"/>
      <c r="AB136" s="346"/>
      <c r="AC136" s="346"/>
      <c r="AD136" s="346"/>
      <c r="AE136" s="346"/>
      <c r="AF136" s="346"/>
      <c r="AG136" s="346"/>
      <c r="AH136" s="346"/>
      <c r="AI136" s="346"/>
      <c r="AJ136" s="346"/>
      <c r="AK136" s="346"/>
      <c r="AL136" s="346"/>
      <c r="AM136" s="346"/>
      <c r="AN136" s="346"/>
      <c r="AO136" s="346"/>
      <c r="AP136" s="346"/>
      <c r="AQ136" s="346"/>
      <c r="AR136" s="346"/>
    </row>
    <row r="137" spans="1:44" s="345" customFormat="1" x14ac:dyDescent="0.25">
      <c r="A137" s="364" t="str">
        <f t="shared" si="22"/>
        <v/>
      </c>
      <c r="B137" s="749"/>
      <c r="C137" s="750"/>
      <c r="D137" s="750"/>
      <c r="E137" s="751"/>
      <c r="F137" s="752"/>
      <c r="G137" s="753"/>
      <c r="H137" s="676"/>
      <c r="I137" s="677"/>
      <c r="J137" s="366" t="str">
        <f t="shared" si="17"/>
        <v/>
      </c>
      <c r="K137" s="365"/>
      <c r="L137" s="349">
        <f t="shared" si="23"/>
        <v>1</v>
      </c>
      <c r="M137" s="349">
        <f t="shared" si="24"/>
        <v>1</v>
      </c>
      <c r="N137" s="349">
        <f t="shared" si="18"/>
        <v>1</v>
      </c>
      <c r="O137" s="349">
        <f t="shared" si="19"/>
        <v>1</v>
      </c>
      <c r="P137" s="349">
        <f t="shared" si="20"/>
        <v>4</v>
      </c>
      <c r="Q137" s="349" t="str">
        <f>IF(OR(P137=0,P137=4),"",IF(L137=100,'12 - 1 - AUXILIAR-MANTENIMIENTO'!$B$129,IF(M137=1,'12 - 1 - AUXILIAR-MANTENIMIENTO'!$B$130,IF(N137=1,'12 - 1 - AUXILIAR-MANTENIMIENTO'!$B$131,IF(O137=1,'12 - 1 - AUXILIAR-MANTENIMIENTO'!$B$132,IF(N137=100,'12 - 1 - AUXILIAR-MANTENIMIENTO'!$B$133,S137))))))</f>
        <v/>
      </c>
      <c r="R137" s="363" t="str">
        <f t="shared" si="21"/>
        <v/>
      </c>
      <c r="S137" s="362" t="str">
        <f t="shared" si="25"/>
        <v/>
      </c>
      <c r="W137" s="361"/>
      <c r="AA137" s="341"/>
      <c r="AB137" s="346"/>
      <c r="AC137" s="346"/>
      <c r="AD137" s="346"/>
      <c r="AE137" s="346"/>
      <c r="AF137" s="346"/>
      <c r="AG137" s="346"/>
      <c r="AH137" s="346"/>
      <c r="AI137" s="346"/>
      <c r="AJ137" s="346"/>
      <c r="AK137" s="346"/>
      <c r="AL137" s="346"/>
      <c r="AM137" s="346"/>
      <c r="AN137" s="346"/>
      <c r="AO137" s="346"/>
      <c r="AP137" s="346"/>
      <c r="AQ137" s="346"/>
      <c r="AR137" s="346"/>
    </row>
    <row r="138" spans="1:44" s="345" customFormat="1" x14ac:dyDescent="0.25">
      <c r="A138" s="364" t="str">
        <f t="shared" si="22"/>
        <v/>
      </c>
      <c r="B138" s="749"/>
      <c r="C138" s="750"/>
      <c r="D138" s="750"/>
      <c r="E138" s="751"/>
      <c r="F138" s="752"/>
      <c r="G138" s="753"/>
      <c r="H138" s="676"/>
      <c r="I138" s="677"/>
      <c r="J138" s="366" t="str">
        <f t="shared" si="17"/>
        <v/>
      </c>
      <c r="K138" s="365"/>
      <c r="L138" s="349">
        <f t="shared" si="23"/>
        <v>1</v>
      </c>
      <c r="M138" s="349">
        <f t="shared" si="24"/>
        <v>1</v>
      </c>
      <c r="N138" s="349">
        <f t="shared" si="18"/>
        <v>1</v>
      </c>
      <c r="O138" s="349">
        <f t="shared" si="19"/>
        <v>1</v>
      </c>
      <c r="P138" s="349">
        <f t="shared" si="20"/>
        <v>4</v>
      </c>
      <c r="Q138" s="349" t="str">
        <f>IF(OR(P138=0,P138=4),"",IF(L138=100,'12 - 1 - AUXILIAR-MANTENIMIENTO'!$B$129,IF(M138=1,'12 - 1 - AUXILIAR-MANTENIMIENTO'!$B$130,IF(N138=1,'12 - 1 - AUXILIAR-MANTENIMIENTO'!$B$131,IF(O138=1,'12 - 1 - AUXILIAR-MANTENIMIENTO'!$B$132,IF(N138=100,'12 - 1 - AUXILIAR-MANTENIMIENTO'!$B$133,S138))))))</f>
        <v/>
      </c>
      <c r="R138" s="363" t="str">
        <f t="shared" si="21"/>
        <v/>
      </c>
      <c r="S138" s="362" t="str">
        <f t="shared" si="25"/>
        <v/>
      </c>
      <c r="W138" s="361"/>
      <c r="AA138" s="341"/>
      <c r="AB138" s="346"/>
      <c r="AC138" s="346"/>
      <c r="AD138" s="346"/>
      <c r="AE138" s="346"/>
      <c r="AF138" s="346"/>
      <c r="AG138" s="346"/>
      <c r="AH138" s="346"/>
      <c r="AI138" s="346"/>
      <c r="AJ138" s="346"/>
      <c r="AK138" s="346"/>
      <c r="AL138" s="346"/>
      <c r="AM138" s="346"/>
      <c r="AN138" s="346"/>
      <c r="AO138" s="346"/>
      <c r="AP138" s="346"/>
      <c r="AQ138" s="346"/>
      <c r="AR138" s="346"/>
    </row>
    <row r="139" spans="1:44" s="345" customFormat="1" x14ac:dyDescent="0.25">
      <c r="A139" s="364" t="str">
        <f t="shared" si="22"/>
        <v/>
      </c>
      <c r="B139" s="749"/>
      <c r="C139" s="750"/>
      <c r="D139" s="750"/>
      <c r="E139" s="751"/>
      <c r="F139" s="752"/>
      <c r="G139" s="753"/>
      <c r="H139" s="676"/>
      <c r="I139" s="677"/>
      <c r="J139" s="366" t="str">
        <f t="shared" si="17"/>
        <v/>
      </c>
      <c r="K139" s="365"/>
      <c r="L139" s="349">
        <f t="shared" si="23"/>
        <v>1</v>
      </c>
      <c r="M139" s="349">
        <f t="shared" si="24"/>
        <v>1</v>
      </c>
      <c r="N139" s="349">
        <f t="shared" si="18"/>
        <v>1</v>
      </c>
      <c r="O139" s="349">
        <f t="shared" si="19"/>
        <v>1</v>
      </c>
      <c r="P139" s="349">
        <f t="shared" si="20"/>
        <v>4</v>
      </c>
      <c r="Q139" s="349" t="str">
        <f>IF(OR(P139=0,P139=4),"",IF(L139=100,'12 - 1 - AUXILIAR-MANTENIMIENTO'!$B$129,IF(M139=1,'12 - 1 - AUXILIAR-MANTENIMIENTO'!$B$130,IF(N139=1,'12 - 1 - AUXILIAR-MANTENIMIENTO'!$B$131,IF(O139=1,'12 - 1 - AUXILIAR-MANTENIMIENTO'!$B$132,IF(N139=100,'12 - 1 - AUXILIAR-MANTENIMIENTO'!$B$133,S139))))))</f>
        <v/>
      </c>
      <c r="R139" s="363" t="str">
        <f t="shared" si="21"/>
        <v/>
      </c>
      <c r="S139" s="362" t="str">
        <f t="shared" si="25"/>
        <v/>
      </c>
      <c r="W139" s="361"/>
      <c r="AA139" s="341"/>
      <c r="AB139" s="346"/>
      <c r="AC139" s="346"/>
      <c r="AD139" s="346"/>
      <c r="AE139" s="346"/>
      <c r="AF139" s="346"/>
      <c r="AG139" s="346"/>
      <c r="AH139" s="346"/>
      <c r="AI139" s="346"/>
      <c r="AJ139" s="346"/>
      <c r="AK139" s="346"/>
      <c r="AL139" s="346"/>
      <c r="AM139" s="346"/>
      <c r="AN139" s="346"/>
      <c r="AO139" s="346"/>
      <c r="AP139" s="346"/>
      <c r="AQ139" s="346"/>
      <c r="AR139" s="346"/>
    </row>
    <row r="140" spans="1:44" s="345" customFormat="1" x14ac:dyDescent="0.25">
      <c r="A140" s="364" t="str">
        <f t="shared" si="22"/>
        <v/>
      </c>
      <c r="B140" s="749"/>
      <c r="C140" s="750"/>
      <c r="D140" s="750"/>
      <c r="E140" s="751"/>
      <c r="F140" s="752"/>
      <c r="G140" s="753"/>
      <c r="H140" s="676"/>
      <c r="I140" s="677"/>
      <c r="J140" s="366" t="str">
        <f t="shared" si="17"/>
        <v/>
      </c>
      <c r="K140" s="365"/>
      <c r="L140" s="349">
        <f t="shared" si="23"/>
        <v>1</v>
      </c>
      <c r="M140" s="349">
        <f t="shared" si="24"/>
        <v>1</v>
      </c>
      <c r="N140" s="349">
        <f t="shared" si="18"/>
        <v>1</v>
      </c>
      <c r="O140" s="349">
        <f t="shared" si="19"/>
        <v>1</v>
      </c>
      <c r="P140" s="349">
        <f t="shared" si="20"/>
        <v>4</v>
      </c>
      <c r="Q140" s="349" t="str">
        <f>IF(OR(P140=0,P140=4),"",IF(L140=100,'12 - 1 - AUXILIAR-MANTENIMIENTO'!$B$129,IF(M140=1,'12 - 1 - AUXILIAR-MANTENIMIENTO'!$B$130,IF(N140=1,'12 - 1 - AUXILIAR-MANTENIMIENTO'!$B$131,IF(O140=1,'12 - 1 - AUXILIAR-MANTENIMIENTO'!$B$132,IF(N140=100,'12 - 1 - AUXILIAR-MANTENIMIENTO'!$B$133,S140))))))</f>
        <v/>
      </c>
      <c r="R140" s="363" t="str">
        <f t="shared" si="21"/>
        <v/>
      </c>
      <c r="S140" s="362" t="str">
        <f t="shared" si="25"/>
        <v/>
      </c>
      <c r="W140" s="361"/>
      <c r="AA140" s="341"/>
      <c r="AB140" s="346"/>
      <c r="AC140" s="346"/>
      <c r="AD140" s="346"/>
      <c r="AE140" s="346"/>
      <c r="AF140" s="346"/>
      <c r="AG140" s="346"/>
      <c r="AH140" s="346"/>
      <c r="AI140" s="346"/>
      <c r="AJ140" s="346"/>
      <c r="AK140" s="346"/>
      <c r="AL140" s="346"/>
      <c r="AM140" s="346"/>
      <c r="AN140" s="346"/>
      <c r="AO140" s="346"/>
      <c r="AP140" s="346"/>
      <c r="AQ140" s="346"/>
      <c r="AR140" s="346"/>
    </row>
    <row r="141" spans="1:44" s="345" customFormat="1" x14ac:dyDescent="0.25">
      <c r="A141" s="364" t="str">
        <f t="shared" si="22"/>
        <v/>
      </c>
      <c r="B141" s="749"/>
      <c r="C141" s="750"/>
      <c r="D141" s="750"/>
      <c r="E141" s="751"/>
      <c r="F141" s="752"/>
      <c r="G141" s="753"/>
      <c r="H141" s="676"/>
      <c r="I141" s="677"/>
      <c r="J141" s="366" t="str">
        <f t="shared" si="17"/>
        <v/>
      </c>
      <c r="K141" s="365"/>
      <c r="L141" s="349">
        <f t="shared" si="23"/>
        <v>1</v>
      </c>
      <c r="M141" s="349">
        <f t="shared" si="24"/>
        <v>1</v>
      </c>
      <c r="N141" s="349">
        <f t="shared" si="18"/>
        <v>1</v>
      </c>
      <c r="O141" s="349">
        <f t="shared" si="19"/>
        <v>1</v>
      </c>
      <c r="P141" s="349">
        <f t="shared" si="20"/>
        <v>4</v>
      </c>
      <c r="Q141" s="349" t="str">
        <f>IF(OR(P141=0,P141=4),"",IF(L141=100,'12 - 1 - AUXILIAR-MANTENIMIENTO'!$B$129,IF(M141=1,'12 - 1 - AUXILIAR-MANTENIMIENTO'!$B$130,IF(N141=1,'12 - 1 - AUXILIAR-MANTENIMIENTO'!$B$131,IF(O141=1,'12 - 1 - AUXILIAR-MANTENIMIENTO'!$B$132,IF(N141=100,'12 - 1 - AUXILIAR-MANTENIMIENTO'!$B$133,S141))))))</f>
        <v/>
      </c>
      <c r="R141" s="363" t="str">
        <f t="shared" si="21"/>
        <v/>
      </c>
      <c r="S141" s="362" t="str">
        <f t="shared" si="25"/>
        <v/>
      </c>
      <c r="W141" s="361"/>
      <c r="AA141" s="341"/>
      <c r="AB141" s="346"/>
      <c r="AC141" s="346"/>
      <c r="AD141" s="346"/>
      <c r="AE141" s="346"/>
      <c r="AF141" s="346"/>
      <c r="AG141" s="346"/>
      <c r="AH141" s="346"/>
      <c r="AI141" s="346"/>
      <c r="AJ141" s="346"/>
      <c r="AK141" s="346"/>
      <c r="AL141" s="346"/>
      <c r="AM141" s="346"/>
      <c r="AN141" s="346"/>
      <c r="AO141" s="346"/>
      <c r="AP141" s="346"/>
      <c r="AQ141" s="346"/>
      <c r="AR141" s="346"/>
    </row>
    <row r="142" spans="1:44" s="345" customFormat="1" x14ac:dyDescent="0.25">
      <c r="A142" s="364" t="str">
        <f t="shared" si="22"/>
        <v/>
      </c>
      <c r="B142" s="749"/>
      <c r="C142" s="750"/>
      <c r="D142" s="750"/>
      <c r="E142" s="751"/>
      <c r="F142" s="752"/>
      <c r="G142" s="753"/>
      <c r="H142" s="676"/>
      <c r="I142" s="677"/>
      <c r="J142" s="366" t="str">
        <f t="shared" si="17"/>
        <v/>
      </c>
      <c r="K142" s="365"/>
      <c r="L142" s="349">
        <f t="shared" si="23"/>
        <v>1</v>
      </c>
      <c r="M142" s="349">
        <f t="shared" si="24"/>
        <v>1</v>
      </c>
      <c r="N142" s="349">
        <f t="shared" si="18"/>
        <v>1</v>
      </c>
      <c r="O142" s="349">
        <f t="shared" si="19"/>
        <v>1</v>
      </c>
      <c r="P142" s="349">
        <f t="shared" si="20"/>
        <v>4</v>
      </c>
      <c r="Q142" s="349" t="str">
        <f>IF(OR(P142=0,P142=4),"",IF(L142=100,'12 - 1 - AUXILIAR-MANTENIMIENTO'!$B$129,IF(M142=1,'12 - 1 - AUXILIAR-MANTENIMIENTO'!$B$130,IF(N142=1,'12 - 1 - AUXILIAR-MANTENIMIENTO'!$B$131,IF(O142=1,'12 - 1 - AUXILIAR-MANTENIMIENTO'!$B$132,IF(N142=100,'12 - 1 - AUXILIAR-MANTENIMIENTO'!$B$133,S142))))))</f>
        <v/>
      </c>
      <c r="R142" s="363" t="str">
        <f t="shared" si="21"/>
        <v/>
      </c>
      <c r="S142" s="362" t="str">
        <f t="shared" si="25"/>
        <v/>
      </c>
      <c r="W142" s="361"/>
      <c r="AA142" s="341"/>
      <c r="AB142" s="346"/>
      <c r="AC142" s="346"/>
      <c r="AD142" s="346"/>
      <c r="AE142" s="346"/>
      <c r="AF142" s="346"/>
      <c r="AG142" s="346"/>
      <c r="AH142" s="346"/>
      <c r="AI142" s="346"/>
      <c r="AJ142" s="346"/>
      <c r="AK142" s="346"/>
      <c r="AL142" s="346"/>
      <c r="AM142" s="346"/>
      <c r="AN142" s="346"/>
      <c r="AO142" s="346"/>
      <c r="AP142" s="346"/>
      <c r="AQ142" s="346"/>
      <c r="AR142" s="346"/>
    </row>
    <row r="143" spans="1:44" s="345" customFormat="1" x14ac:dyDescent="0.25">
      <c r="A143" s="364" t="str">
        <f t="shared" si="22"/>
        <v/>
      </c>
      <c r="B143" s="749"/>
      <c r="C143" s="750"/>
      <c r="D143" s="750"/>
      <c r="E143" s="751"/>
      <c r="F143" s="752"/>
      <c r="G143" s="753"/>
      <c r="H143" s="676"/>
      <c r="I143" s="677"/>
      <c r="J143" s="366" t="str">
        <f t="shared" si="17"/>
        <v/>
      </c>
      <c r="K143" s="365"/>
      <c r="L143" s="349">
        <f t="shared" si="23"/>
        <v>1</v>
      </c>
      <c r="M143" s="349">
        <f t="shared" si="24"/>
        <v>1</v>
      </c>
      <c r="N143" s="349">
        <f t="shared" si="18"/>
        <v>1</v>
      </c>
      <c r="O143" s="349">
        <f t="shared" si="19"/>
        <v>1</v>
      </c>
      <c r="P143" s="349">
        <f t="shared" si="20"/>
        <v>4</v>
      </c>
      <c r="Q143" s="349" t="str">
        <f>IF(OR(P143=0,P143=4),"",IF(L143=100,'12 - 1 - AUXILIAR-MANTENIMIENTO'!$B$129,IF(M143=1,'12 - 1 - AUXILIAR-MANTENIMIENTO'!$B$130,IF(N143=1,'12 - 1 - AUXILIAR-MANTENIMIENTO'!$B$131,IF(O143=1,'12 - 1 - AUXILIAR-MANTENIMIENTO'!$B$132,IF(N143=100,'12 - 1 - AUXILIAR-MANTENIMIENTO'!$B$133,S143))))))</f>
        <v/>
      </c>
      <c r="R143" s="363" t="str">
        <f t="shared" si="21"/>
        <v/>
      </c>
      <c r="S143" s="362" t="str">
        <f t="shared" si="25"/>
        <v/>
      </c>
      <c r="W143" s="361"/>
      <c r="AA143" s="341"/>
      <c r="AB143" s="346"/>
      <c r="AC143" s="346"/>
      <c r="AD143" s="346"/>
      <c r="AE143" s="346"/>
      <c r="AF143" s="346"/>
      <c r="AG143" s="346"/>
      <c r="AH143" s="346"/>
      <c r="AI143" s="346"/>
      <c r="AJ143" s="346"/>
      <c r="AK143" s="346"/>
      <c r="AL143" s="346"/>
      <c r="AM143" s="346"/>
      <c r="AN143" s="346"/>
      <c r="AO143" s="346"/>
      <c r="AP143" s="346"/>
      <c r="AQ143" s="346"/>
      <c r="AR143" s="346"/>
    </row>
    <row r="144" spans="1:44" s="345" customFormat="1" x14ac:dyDescent="0.25">
      <c r="A144" s="364" t="str">
        <f t="shared" si="22"/>
        <v/>
      </c>
      <c r="B144" s="749"/>
      <c r="C144" s="750"/>
      <c r="D144" s="750"/>
      <c r="E144" s="751"/>
      <c r="F144" s="752"/>
      <c r="G144" s="753"/>
      <c r="H144" s="676"/>
      <c r="I144" s="677"/>
      <c r="J144" s="366" t="str">
        <f t="shared" si="17"/>
        <v/>
      </c>
      <c r="K144" s="365"/>
      <c r="L144" s="349">
        <f t="shared" si="23"/>
        <v>1</v>
      </c>
      <c r="M144" s="349">
        <f t="shared" si="24"/>
        <v>1</v>
      </c>
      <c r="N144" s="349">
        <f t="shared" si="18"/>
        <v>1</v>
      </c>
      <c r="O144" s="349">
        <f t="shared" si="19"/>
        <v>1</v>
      </c>
      <c r="P144" s="349">
        <f t="shared" si="20"/>
        <v>4</v>
      </c>
      <c r="Q144" s="349" t="str">
        <f>IF(OR(P144=0,P144=4),"",IF(L144=100,'12 - 1 - AUXILIAR-MANTENIMIENTO'!$B$129,IF(M144=1,'12 - 1 - AUXILIAR-MANTENIMIENTO'!$B$130,IF(N144=1,'12 - 1 - AUXILIAR-MANTENIMIENTO'!$B$131,IF(O144=1,'12 - 1 - AUXILIAR-MANTENIMIENTO'!$B$132,IF(N144=100,'12 - 1 - AUXILIAR-MANTENIMIENTO'!$B$133,S144))))))</f>
        <v/>
      </c>
      <c r="R144" s="363" t="str">
        <f t="shared" si="21"/>
        <v/>
      </c>
      <c r="S144" s="362" t="str">
        <f t="shared" si="25"/>
        <v/>
      </c>
      <c r="W144" s="361"/>
      <c r="AA144" s="341"/>
      <c r="AB144" s="346"/>
      <c r="AC144" s="346"/>
      <c r="AD144" s="346"/>
      <c r="AE144" s="346"/>
      <c r="AF144" s="346"/>
      <c r="AG144" s="346"/>
      <c r="AH144" s="346"/>
      <c r="AI144" s="346"/>
      <c r="AJ144" s="346"/>
      <c r="AK144" s="346"/>
      <c r="AL144" s="346"/>
      <c r="AM144" s="346"/>
      <c r="AN144" s="346"/>
      <c r="AO144" s="346"/>
      <c r="AP144" s="346"/>
      <c r="AQ144" s="346"/>
      <c r="AR144" s="346"/>
    </row>
    <row r="145" spans="1:44" s="345" customFormat="1" x14ac:dyDescent="0.25">
      <c r="A145" s="364" t="str">
        <f t="shared" si="22"/>
        <v/>
      </c>
      <c r="B145" s="749"/>
      <c r="C145" s="750"/>
      <c r="D145" s="750"/>
      <c r="E145" s="751"/>
      <c r="F145" s="752"/>
      <c r="G145" s="753"/>
      <c r="H145" s="676"/>
      <c r="I145" s="677"/>
      <c r="J145" s="366" t="str">
        <f t="shared" si="17"/>
        <v/>
      </c>
      <c r="K145" s="365"/>
      <c r="L145" s="349">
        <f t="shared" si="23"/>
        <v>1</v>
      </c>
      <c r="M145" s="349">
        <f t="shared" si="24"/>
        <v>1</v>
      </c>
      <c r="N145" s="349">
        <f t="shared" si="18"/>
        <v>1</v>
      </c>
      <c r="O145" s="349">
        <f t="shared" si="19"/>
        <v>1</v>
      </c>
      <c r="P145" s="349">
        <f t="shared" si="20"/>
        <v>4</v>
      </c>
      <c r="Q145" s="349" t="str">
        <f>IF(OR(P145=0,P145=4),"",IF(L145=100,'12 - 1 - AUXILIAR-MANTENIMIENTO'!$B$129,IF(M145=1,'12 - 1 - AUXILIAR-MANTENIMIENTO'!$B$130,IF(N145=1,'12 - 1 - AUXILIAR-MANTENIMIENTO'!$B$131,IF(O145=1,'12 - 1 - AUXILIAR-MANTENIMIENTO'!$B$132,IF(N145=100,'12 - 1 - AUXILIAR-MANTENIMIENTO'!$B$133,S145))))))</f>
        <v/>
      </c>
      <c r="R145" s="363" t="str">
        <f t="shared" si="21"/>
        <v/>
      </c>
      <c r="S145" s="362" t="str">
        <f t="shared" si="25"/>
        <v/>
      </c>
      <c r="W145" s="361"/>
      <c r="AA145" s="341"/>
      <c r="AB145" s="346"/>
      <c r="AC145" s="346"/>
      <c r="AD145" s="346"/>
      <c r="AE145" s="346"/>
      <c r="AF145" s="346"/>
      <c r="AG145" s="346"/>
      <c r="AH145" s="346"/>
      <c r="AI145" s="346"/>
      <c r="AJ145" s="346"/>
      <c r="AK145" s="346"/>
      <c r="AL145" s="346"/>
      <c r="AM145" s="346"/>
      <c r="AN145" s="346"/>
      <c r="AO145" s="346"/>
      <c r="AP145" s="346"/>
      <c r="AQ145" s="346"/>
      <c r="AR145" s="346"/>
    </row>
    <row r="146" spans="1:44" s="345" customFormat="1" x14ac:dyDescent="0.25">
      <c r="A146" s="364" t="str">
        <f t="shared" si="22"/>
        <v/>
      </c>
      <c r="B146" s="749"/>
      <c r="C146" s="750"/>
      <c r="D146" s="750"/>
      <c r="E146" s="751"/>
      <c r="F146" s="752"/>
      <c r="G146" s="753"/>
      <c r="H146" s="676"/>
      <c r="I146" s="677"/>
      <c r="J146" s="366" t="str">
        <f t="shared" si="17"/>
        <v/>
      </c>
      <c r="K146" s="365"/>
      <c r="L146" s="349">
        <f t="shared" si="23"/>
        <v>1</v>
      </c>
      <c r="M146" s="349">
        <f t="shared" si="24"/>
        <v>1</v>
      </c>
      <c r="N146" s="349">
        <f t="shared" si="18"/>
        <v>1</v>
      </c>
      <c r="O146" s="349">
        <f t="shared" si="19"/>
        <v>1</v>
      </c>
      <c r="P146" s="349">
        <f t="shared" si="20"/>
        <v>4</v>
      </c>
      <c r="Q146" s="349" t="str">
        <f>IF(OR(P146=0,P146=4),"",IF(L146=100,'12 - 1 - AUXILIAR-MANTENIMIENTO'!$B$129,IF(M146=1,'12 - 1 - AUXILIAR-MANTENIMIENTO'!$B$130,IF(N146=1,'12 - 1 - AUXILIAR-MANTENIMIENTO'!$B$131,IF(O146=1,'12 - 1 - AUXILIAR-MANTENIMIENTO'!$B$132,IF(N146=100,'12 - 1 - AUXILIAR-MANTENIMIENTO'!$B$133,S146))))))</f>
        <v/>
      </c>
      <c r="R146" s="363" t="str">
        <f t="shared" si="21"/>
        <v/>
      </c>
      <c r="S146" s="362" t="str">
        <f t="shared" si="25"/>
        <v/>
      </c>
      <c r="W146" s="361"/>
      <c r="AA146" s="341"/>
      <c r="AB146" s="346"/>
      <c r="AC146" s="346"/>
      <c r="AD146" s="346"/>
      <c r="AE146" s="346"/>
      <c r="AF146" s="346"/>
      <c r="AG146" s="346"/>
      <c r="AH146" s="346"/>
      <c r="AI146" s="346"/>
      <c r="AJ146" s="346"/>
      <c r="AK146" s="346"/>
      <c r="AL146" s="346"/>
      <c r="AM146" s="346"/>
      <c r="AN146" s="346"/>
      <c r="AO146" s="346"/>
      <c r="AP146" s="346"/>
      <c r="AQ146" s="346"/>
      <c r="AR146" s="346"/>
    </row>
    <row r="147" spans="1:44" s="345" customFormat="1" x14ac:dyDescent="0.25">
      <c r="A147" s="364" t="str">
        <f t="shared" si="22"/>
        <v/>
      </c>
      <c r="B147" s="749"/>
      <c r="C147" s="750"/>
      <c r="D147" s="750"/>
      <c r="E147" s="751"/>
      <c r="F147" s="752"/>
      <c r="G147" s="753"/>
      <c r="H147" s="676"/>
      <c r="I147" s="677"/>
      <c r="J147" s="366" t="str">
        <f t="shared" si="17"/>
        <v/>
      </c>
      <c r="K147" s="365"/>
      <c r="L147" s="349">
        <f t="shared" si="23"/>
        <v>1</v>
      </c>
      <c r="M147" s="349">
        <f t="shared" si="24"/>
        <v>1</v>
      </c>
      <c r="N147" s="349">
        <f t="shared" si="18"/>
        <v>1</v>
      </c>
      <c r="O147" s="349">
        <f t="shared" si="19"/>
        <v>1</v>
      </c>
      <c r="P147" s="349">
        <f t="shared" si="20"/>
        <v>4</v>
      </c>
      <c r="Q147" s="349" t="str">
        <f>IF(OR(P147=0,P147=4),"",IF(L147=100,'12 - 1 - AUXILIAR-MANTENIMIENTO'!$B$129,IF(M147=1,'12 - 1 - AUXILIAR-MANTENIMIENTO'!$B$130,IF(N147=1,'12 - 1 - AUXILIAR-MANTENIMIENTO'!$B$131,IF(O147=1,'12 - 1 - AUXILIAR-MANTENIMIENTO'!$B$132,IF(N147=100,'12 - 1 - AUXILIAR-MANTENIMIENTO'!$B$133,S147))))))</f>
        <v/>
      </c>
      <c r="R147" s="363" t="str">
        <f t="shared" si="21"/>
        <v/>
      </c>
      <c r="S147" s="362" t="str">
        <f t="shared" si="25"/>
        <v/>
      </c>
      <c r="W147" s="361"/>
      <c r="AA147" s="341"/>
      <c r="AB147" s="346"/>
      <c r="AC147" s="346"/>
      <c r="AD147" s="346"/>
      <c r="AE147" s="346"/>
      <c r="AF147" s="346"/>
      <c r="AG147" s="346"/>
      <c r="AH147" s="346"/>
      <c r="AI147" s="346"/>
      <c r="AJ147" s="346"/>
      <c r="AK147" s="346"/>
      <c r="AL147" s="346"/>
      <c r="AM147" s="346"/>
      <c r="AN147" s="346"/>
      <c r="AO147" s="346"/>
      <c r="AP147" s="346"/>
      <c r="AQ147" s="346"/>
      <c r="AR147" s="346"/>
    </row>
    <row r="148" spans="1:44" s="345" customFormat="1" x14ac:dyDescent="0.25">
      <c r="A148" s="364" t="str">
        <f t="shared" si="22"/>
        <v/>
      </c>
      <c r="B148" s="749"/>
      <c r="C148" s="750"/>
      <c r="D148" s="750"/>
      <c r="E148" s="751"/>
      <c r="F148" s="752"/>
      <c r="G148" s="753"/>
      <c r="H148" s="676"/>
      <c r="I148" s="677"/>
      <c r="J148" s="366" t="str">
        <f t="shared" si="17"/>
        <v/>
      </c>
      <c r="K148" s="365"/>
      <c r="L148" s="349">
        <f t="shared" si="23"/>
        <v>1</v>
      </c>
      <c r="M148" s="349">
        <f t="shared" si="24"/>
        <v>1</v>
      </c>
      <c r="N148" s="349">
        <f t="shared" si="18"/>
        <v>1</v>
      </c>
      <c r="O148" s="349">
        <f t="shared" si="19"/>
        <v>1</v>
      </c>
      <c r="P148" s="349">
        <f t="shared" si="20"/>
        <v>4</v>
      </c>
      <c r="Q148" s="349" t="str">
        <f>IF(OR(P148=0,P148=4),"",IF(L148=100,'12 - 1 - AUXILIAR-MANTENIMIENTO'!$B$129,IF(M148=1,'12 - 1 - AUXILIAR-MANTENIMIENTO'!$B$130,IF(N148=1,'12 - 1 - AUXILIAR-MANTENIMIENTO'!$B$131,IF(O148=1,'12 - 1 - AUXILIAR-MANTENIMIENTO'!$B$132,IF(N148=100,'12 - 1 - AUXILIAR-MANTENIMIENTO'!$B$133,S148))))))</f>
        <v/>
      </c>
      <c r="R148" s="363" t="str">
        <f t="shared" si="21"/>
        <v/>
      </c>
      <c r="S148" s="362" t="str">
        <f t="shared" si="25"/>
        <v/>
      </c>
      <c r="W148" s="361"/>
      <c r="AA148" s="341"/>
      <c r="AB148" s="346"/>
      <c r="AC148" s="346"/>
      <c r="AD148" s="346"/>
      <c r="AE148" s="346"/>
      <c r="AF148" s="346"/>
      <c r="AG148" s="346"/>
      <c r="AH148" s="346"/>
      <c r="AI148" s="346"/>
      <c r="AJ148" s="346"/>
      <c r="AK148" s="346"/>
      <c r="AL148" s="346"/>
      <c r="AM148" s="346"/>
      <c r="AN148" s="346"/>
      <c r="AO148" s="346"/>
      <c r="AP148" s="346"/>
      <c r="AQ148" s="346"/>
      <c r="AR148" s="346"/>
    </row>
    <row r="149" spans="1:44" s="345" customFormat="1" x14ac:dyDescent="0.25">
      <c r="A149" s="364" t="str">
        <f t="shared" si="22"/>
        <v/>
      </c>
      <c r="B149" s="749"/>
      <c r="C149" s="750"/>
      <c r="D149" s="750"/>
      <c r="E149" s="751"/>
      <c r="F149" s="752"/>
      <c r="G149" s="753"/>
      <c r="H149" s="676"/>
      <c r="I149" s="677"/>
      <c r="J149" s="366" t="str">
        <f t="shared" si="17"/>
        <v/>
      </c>
      <c r="K149" s="365"/>
      <c r="L149" s="349">
        <f t="shared" si="23"/>
        <v>1</v>
      </c>
      <c r="M149" s="349">
        <f t="shared" si="24"/>
        <v>1</v>
      </c>
      <c r="N149" s="349">
        <f t="shared" si="18"/>
        <v>1</v>
      </c>
      <c r="O149" s="349">
        <f t="shared" si="19"/>
        <v>1</v>
      </c>
      <c r="P149" s="349">
        <f t="shared" si="20"/>
        <v>4</v>
      </c>
      <c r="Q149" s="349" t="str">
        <f>IF(OR(P149=0,P149=4),"",IF(L149=100,'12 - 1 - AUXILIAR-MANTENIMIENTO'!$B$129,IF(M149=1,'12 - 1 - AUXILIAR-MANTENIMIENTO'!$B$130,IF(N149=1,'12 - 1 - AUXILIAR-MANTENIMIENTO'!$B$131,IF(O149=1,'12 - 1 - AUXILIAR-MANTENIMIENTO'!$B$132,IF(N149=100,'12 - 1 - AUXILIAR-MANTENIMIENTO'!$B$133,S149))))))</f>
        <v/>
      </c>
      <c r="R149" s="363" t="str">
        <f t="shared" si="21"/>
        <v/>
      </c>
      <c r="S149" s="362" t="str">
        <f t="shared" si="25"/>
        <v/>
      </c>
      <c r="W149" s="361"/>
      <c r="AA149" s="341"/>
      <c r="AB149" s="346"/>
      <c r="AC149" s="346"/>
      <c r="AD149" s="346"/>
      <c r="AE149" s="346"/>
      <c r="AF149" s="346"/>
      <c r="AG149" s="346"/>
      <c r="AH149" s="346"/>
      <c r="AI149" s="346"/>
      <c r="AJ149" s="346"/>
      <c r="AK149" s="346"/>
      <c r="AL149" s="346"/>
      <c r="AM149" s="346"/>
      <c r="AN149" s="346"/>
      <c r="AO149" s="346"/>
      <c r="AP149" s="346"/>
      <c r="AQ149" s="346"/>
      <c r="AR149" s="346"/>
    </row>
    <row r="150" spans="1:44" s="345" customFormat="1" x14ac:dyDescent="0.25">
      <c r="A150" s="364" t="str">
        <f t="shared" si="22"/>
        <v/>
      </c>
      <c r="B150" s="749"/>
      <c r="C150" s="750"/>
      <c r="D150" s="750"/>
      <c r="E150" s="751"/>
      <c r="F150" s="752"/>
      <c r="G150" s="753"/>
      <c r="H150" s="676"/>
      <c r="I150" s="677"/>
      <c r="J150" s="366" t="str">
        <f t="shared" si="17"/>
        <v/>
      </c>
      <c r="K150" s="365"/>
      <c r="L150" s="349">
        <f t="shared" si="23"/>
        <v>1</v>
      </c>
      <c r="M150" s="349">
        <f t="shared" si="24"/>
        <v>1</v>
      </c>
      <c r="N150" s="349">
        <f t="shared" si="18"/>
        <v>1</v>
      </c>
      <c r="O150" s="349">
        <f t="shared" si="19"/>
        <v>1</v>
      </c>
      <c r="P150" s="349">
        <f t="shared" si="20"/>
        <v>4</v>
      </c>
      <c r="Q150" s="349" t="str">
        <f>IF(OR(P150=0,P150=4),"",IF(L150=100,'12 - 1 - AUXILIAR-MANTENIMIENTO'!$B$129,IF(M150=1,'12 - 1 - AUXILIAR-MANTENIMIENTO'!$B$130,IF(N150=1,'12 - 1 - AUXILIAR-MANTENIMIENTO'!$B$131,IF(O150=1,'12 - 1 - AUXILIAR-MANTENIMIENTO'!$B$132,IF(N150=100,'12 - 1 - AUXILIAR-MANTENIMIENTO'!$B$133,S150))))))</f>
        <v/>
      </c>
      <c r="R150" s="363" t="str">
        <f t="shared" si="21"/>
        <v/>
      </c>
      <c r="S150" s="362" t="str">
        <f t="shared" si="25"/>
        <v/>
      </c>
      <c r="W150" s="361"/>
      <c r="AA150" s="341"/>
      <c r="AB150" s="346"/>
      <c r="AC150" s="346"/>
      <c r="AD150" s="346"/>
      <c r="AE150" s="346"/>
      <c r="AF150" s="346"/>
      <c r="AG150" s="346"/>
      <c r="AH150" s="346"/>
      <c r="AI150" s="346"/>
      <c r="AJ150" s="346"/>
      <c r="AK150" s="346"/>
      <c r="AL150" s="346"/>
      <c r="AM150" s="346"/>
      <c r="AN150" s="346"/>
      <c r="AO150" s="346"/>
      <c r="AP150" s="346"/>
      <c r="AQ150" s="346"/>
      <c r="AR150" s="346"/>
    </row>
    <row r="151" spans="1:44" s="345" customFormat="1" x14ac:dyDescent="0.25">
      <c r="A151" s="364" t="str">
        <f t="shared" si="22"/>
        <v/>
      </c>
      <c r="B151" s="749"/>
      <c r="C151" s="750"/>
      <c r="D151" s="750"/>
      <c r="E151" s="751"/>
      <c r="F151" s="752"/>
      <c r="G151" s="753"/>
      <c r="H151" s="676"/>
      <c r="I151" s="677"/>
      <c r="J151" s="366" t="str">
        <f t="shared" si="17"/>
        <v/>
      </c>
      <c r="K151" s="365"/>
      <c r="L151" s="349">
        <f t="shared" si="23"/>
        <v>1</v>
      </c>
      <c r="M151" s="349">
        <f t="shared" si="24"/>
        <v>1</v>
      </c>
      <c r="N151" s="349">
        <f t="shared" si="18"/>
        <v>1</v>
      </c>
      <c r="O151" s="349">
        <f t="shared" si="19"/>
        <v>1</v>
      </c>
      <c r="P151" s="349">
        <f t="shared" si="20"/>
        <v>4</v>
      </c>
      <c r="Q151" s="349" t="str">
        <f>IF(OR(P151=0,P151=4),"",IF(L151=100,'12 - 1 - AUXILIAR-MANTENIMIENTO'!$B$129,IF(M151=1,'12 - 1 - AUXILIAR-MANTENIMIENTO'!$B$130,IF(N151=1,'12 - 1 - AUXILIAR-MANTENIMIENTO'!$B$131,IF(O151=1,'12 - 1 - AUXILIAR-MANTENIMIENTO'!$B$132,IF(N151=100,'12 - 1 - AUXILIAR-MANTENIMIENTO'!$B$133,S151))))))</f>
        <v/>
      </c>
      <c r="R151" s="363" t="str">
        <f t="shared" si="21"/>
        <v/>
      </c>
      <c r="S151" s="362" t="str">
        <f t="shared" si="25"/>
        <v/>
      </c>
      <c r="W151" s="361"/>
      <c r="AA151" s="341"/>
      <c r="AB151" s="346"/>
      <c r="AC151" s="346"/>
      <c r="AD151" s="346"/>
      <c r="AE151" s="346"/>
      <c r="AF151" s="346"/>
      <c r="AG151" s="346"/>
      <c r="AH151" s="346"/>
      <c r="AI151" s="346"/>
      <c r="AJ151" s="346"/>
      <c r="AK151" s="346"/>
      <c r="AL151" s="346"/>
      <c r="AM151" s="346"/>
      <c r="AN151" s="346"/>
      <c r="AO151" s="346"/>
      <c r="AP151" s="346"/>
      <c r="AQ151" s="346"/>
      <c r="AR151" s="346"/>
    </row>
    <row r="152" spans="1:44" s="345" customFormat="1" x14ac:dyDescent="0.25">
      <c r="A152" s="364" t="str">
        <f t="shared" si="22"/>
        <v/>
      </c>
      <c r="B152" s="749"/>
      <c r="C152" s="750"/>
      <c r="D152" s="750"/>
      <c r="E152" s="751"/>
      <c r="F152" s="752"/>
      <c r="G152" s="753"/>
      <c r="H152" s="676"/>
      <c r="I152" s="677"/>
      <c r="J152" s="366" t="str">
        <f t="shared" si="17"/>
        <v/>
      </c>
      <c r="K152" s="365"/>
      <c r="L152" s="349">
        <f t="shared" si="23"/>
        <v>1</v>
      </c>
      <c r="M152" s="349">
        <f t="shared" si="24"/>
        <v>1</v>
      </c>
      <c r="N152" s="349">
        <f t="shared" si="18"/>
        <v>1</v>
      </c>
      <c r="O152" s="349">
        <f t="shared" si="19"/>
        <v>1</v>
      </c>
      <c r="P152" s="349">
        <f t="shared" si="20"/>
        <v>4</v>
      </c>
      <c r="Q152" s="349" t="str">
        <f>IF(OR(P152=0,P152=4),"",IF(L152=100,'12 - 1 - AUXILIAR-MANTENIMIENTO'!$B$129,IF(M152=1,'12 - 1 - AUXILIAR-MANTENIMIENTO'!$B$130,IF(N152=1,'12 - 1 - AUXILIAR-MANTENIMIENTO'!$B$131,IF(O152=1,'12 - 1 - AUXILIAR-MANTENIMIENTO'!$B$132,IF(N152=100,'12 - 1 - AUXILIAR-MANTENIMIENTO'!$B$133,S152))))))</f>
        <v/>
      </c>
      <c r="R152" s="363" t="str">
        <f t="shared" si="21"/>
        <v/>
      </c>
      <c r="S152" s="362" t="str">
        <f t="shared" si="25"/>
        <v/>
      </c>
      <c r="W152" s="361"/>
      <c r="AA152" s="341"/>
      <c r="AB152" s="346"/>
      <c r="AC152" s="346"/>
      <c r="AD152" s="346"/>
      <c r="AE152" s="346"/>
      <c r="AF152" s="346"/>
      <c r="AG152" s="346"/>
      <c r="AH152" s="346"/>
      <c r="AI152" s="346"/>
      <c r="AJ152" s="346"/>
      <c r="AK152" s="346"/>
      <c r="AL152" s="346"/>
      <c r="AM152" s="346"/>
      <c r="AN152" s="346"/>
      <c r="AO152" s="346"/>
      <c r="AP152" s="346"/>
      <c r="AQ152" s="346"/>
      <c r="AR152" s="346"/>
    </row>
    <row r="153" spans="1:44" s="345" customFormat="1" x14ac:dyDescent="0.25">
      <c r="A153" s="364" t="str">
        <f t="shared" si="22"/>
        <v/>
      </c>
      <c r="B153" s="749"/>
      <c r="C153" s="750"/>
      <c r="D153" s="750"/>
      <c r="E153" s="751"/>
      <c r="F153" s="752"/>
      <c r="G153" s="753"/>
      <c r="H153" s="676"/>
      <c r="I153" s="677"/>
      <c r="J153" s="366" t="str">
        <f t="shared" si="17"/>
        <v/>
      </c>
      <c r="K153" s="365"/>
      <c r="L153" s="349">
        <f t="shared" si="23"/>
        <v>1</v>
      </c>
      <c r="M153" s="349">
        <f t="shared" si="24"/>
        <v>1</v>
      </c>
      <c r="N153" s="349">
        <f t="shared" si="18"/>
        <v>1</v>
      </c>
      <c r="O153" s="349">
        <f t="shared" si="19"/>
        <v>1</v>
      </c>
      <c r="P153" s="349">
        <f t="shared" si="20"/>
        <v>4</v>
      </c>
      <c r="Q153" s="349" t="str">
        <f>IF(OR(P153=0,P153=4),"",IF(L153=100,'12 - 1 - AUXILIAR-MANTENIMIENTO'!$B$129,IF(M153=1,'12 - 1 - AUXILIAR-MANTENIMIENTO'!$B$130,IF(N153=1,'12 - 1 - AUXILIAR-MANTENIMIENTO'!$B$131,IF(O153=1,'12 - 1 - AUXILIAR-MANTENIMIENTO'!$B$132,IF(N153=100,'12 - 1 - AUXILIAR-MANTENIMIENTO'!$B$133,S153))))))</f>
        <v/>
      </c>
      <c r="R153" s="363" t="str">
        <f t="shared" si="21"/>
        <v/>
      </c>
      <c r="S153" s="362" t="str">
        <f t="shared" si="25"/>
        <v/>
      </c>
      <c r="W153" s="361"/>
      <c r="AA153" s="341"/>
      <c r="AB153" s="346"/>
      <c r="AC153" s="346"/>
      <c r="AD153" s="346"/>
      <c r="AE153" s="346"/>
      <c r="AF153" s="346"/>
      <c r="AG153" s="346"/>
      <c r="AH153" s="346"/>
      <c r="AI153" s="346"/>
      <c r="AJ153" s="346"/>
      <c r="AK153" s="346"/>
      <c r="AL153" s="346"/>
      <c r="AM153" s="346"/>
      <c r="AN153" s="346"/>
      <c r="AO153" s="346"/>
      <c r="AP153" s="346"/>
      <c r="AQ153" s="346"/>
      <c r="AR153" s="346"/>
    </row>
    <row r="154" spans="1:44" s="345" customFormat="1" x14ac:dyDescent="0.25">
      <c r="A154" s="364" t="str">
        <f t="shared" si="22"/>
        <v/>
      </c>
      <c r="B154" s="749"/>
      <c r="C154" s="750"/>
      <c r="D154" s="750"/>
      <c r="E154" s="751"/>
      <c r="F154" s="752"/>
      <c r="G154" s="753"/>
      <c r="H154" s="676"/>
      <c r="I154" s="677"/>
      <c r="J154" s="366" t="str">
        <f t="shared" si="17"/>
        <v/>
      </c>
      <c r="K154" s="365"/>
      <c r="L154" s="349">
        <f t="shared" si="23"/>
        <v>1</v>
      </c>
      <c r="M154" s="349">
        <f t="shared" si="24"/>
        <v>1</v>
      </c>
      <c r="N154" s="349">
        <f t="shared" si="18"/>
        <v>1</v>
      </c>
      <c r="O154" s="349">
        <f t="shared" si="19"/>
        <v>1</v>
      </c>
      <c r="P154" s="349">
        <f t="shared" si="20"/>
        <v>4</v>
      </c>
      <c r="Q154" s="349" t="str">
        <f>IF(OR(P154=0,P154=4),"",IF(L154=100,'12 - 1 - AUXILIAR-MANTENIMIENTO'!$B$129,IF(M154=1,'12 - 1 - AUXILIAR-MANTENIMIENTO'!$B$130,IF(N154=1,'12 - 1 - AUXILIAR-MANTENIMIENTO'!$B$131,IF(O154=1,'12 - 1 - AUXILIAR-MANTENIMIENTO'!$B$132,IF(N154=100,'12 - 1 - AUXILIAR-MANTENIMIENTO'!$B$133,S154))))))</f>
        <v/>
      </c>
      <c r="R154" s="363" t="str">
        <f t="shared" si="21"/>
        <v/>
      </c>
      <c r="S154" s="362" t="str">
        <f t="shared" si="25"/>
        <v/>
      </c>
      <c r="W154" s="361"/>
      <c r="AA154" s="341"/>
      <c r="AB154" s="346"/>
      <c r="AC154" s="346"/>
      <c r="AD154" s="346"/>
      <c r="AE154" s="346"/>
      <c r="AF154" s="346"/>
      <c r="AG154" s="346"/>
      <c r="AH154" s="346"/>
      <c r="AI154" s="346"/>
      <c r="AJ154" s="346"/>
      <c r="AK154" s="346"/>
      <c r="AL154" s="346"/>
      <c r="AM154" s="346"/>
      <c r="AN154" s="346"/>
      <c r="AO154" s="346"/>
      <c r="AP154" s="346"/>
      <c r="AQ154" s="346"/>
      <c r="AR154" s="346"/>
    </row>
    <row r="155" spans="1:44" s="345" customFormat="1" x14ac:dyDescent="0.25">
      <c r="A155" s="364" t="str">
        <f t="shared" si="22"/>
        <v/>
      </c>
      <c r="B155" s="749"/>
      <c r="C155" s="750"/>
      <c r="D155" s="750"/>
      <c r="E155" s="751"/>
      <c r="F155" s="752"/>
      <c r="G155" s="753"/>
      <c r="H155" s="676"/>
      <c r="I155" s="677"/>
      <c r="J155" s="366" t="str">
        <f t="shared" si="17"/>
        <v/>
      </c>
      <c r="K155" s="365"/>
      <c r="L155" s="349">
        <f t="shared" si="23"/>
        <v>1</v>
      </c>
      <c r="M155" s="349">
        <f t="shared" si="24"/>
        <v>1</v>
      </c>
      <c r="N155" s="349">
        <f t="shared" si="18"/>
        <v>1</v>
      </c>
      <c r="O155" s="349">
        <f t="shared" si="19"/>
        <v>1</v>
      </c>
      <c r="P155" s="349">
        <f t="shared" si="20"/>
        <v>4</v>
      </c>
      <c r="Q155" s="349" t="str">
        <f>IF(OR(P155=0,P155=4),"",IF(L155=100,'12 - 1 - AUXILIAR-MANTENIMIENTO'!$B$129,IF(M155=1,'12 - 1 - AUXILIAR-MANTENIMIENTO'!$B$130,IF(N155=1,'12 - 1 - AUXILIAR-MANTENIMIENTO'!$B$131,IF(O155=1,'12 - 1 - AUXILIAR-MANTENIMIENTO'!$B$132,IF(N155=100,'12 - 1 - AUXILIAR-MANTENIMIENTO'!$B$133,S155))))))</f>
        <v/>
      </c>
      <c r="R155" s="363" t="str">
        <f t="shared" si="21"/>
        <v/>
      </c>
      <c r="S155" s="362" t="str">
        <f t="shared" si="25"/>
        <v/>
      </c>
      <c r="W155" s="361"/>
      <c r="AA155" s="341"/>
      <c r="AB155" s="346"/>
      <c r="AC155" s="346"/>
      <c r="AD155" s="346"/>
      <c r="AE155" s="346"/>
      <c r="AF155" s="346"/>
      <c r="AG155" s="346"/>
      <c r="AH155" s="346"/>
      <c r="AI155" s="346"/>
      <c r="AJ155" s="346"/>
      <c r="AK155" s="346"/>
      <c r="AL155" s="346"/>
      <c r="AM155" s="346"/>
      <c r="AN155" s="346"/>
      <c r="AO155" s="346"/>
      <c r="AP155" s="346"/>
      <c r="AQ155" s="346"/>
      <c r="AR155" s="346"/>
    </row>
    <row r="156" spans="1:44" s="345" customFormat="1" x14ac:dyDescent="0.25">
      <c r="A156" s="364" t="str">
        <f t="shared" si="22"/>
        <v/>
      </c>
      <c r="B156" s="749"/>
      <c r="C156" s="750"/>
      <c r="D156" s="750"/>
      <c r="E156" s="751"/>
      <c r="F156" s="752"/>
      <c r="G156" s="753"/>
      <c r="H156" s="676"/>
      <c r="I156" s="677"/>
      <c r="J156" s="366" t="str">
        <f t="shared" si="17"/>
        <v/>
      </c>
      <c r="K156" s="365"/>
      <c r="L156" s="349">
        <f t="shared" si="23"/>
        <v>1</v>
      </c>
      <c r="M156" s="349">
        <f t="shared" si="24"/>
        <v>1</v>
      </c>
      <c r="N156" s="349">
        <f t="shared" si="18"/>
        <v>1</v>
      </c>
      <c r="O156" s="349">
        <f t="shared" si="19"/>
        <v>1</v>
      </c>
      <c r="P156" s="349">
        <f t="shared" si="20"/>
        <v>4</v>
      </c>
      <c r="Q156" s="349" t="str">
        <f>IF(OR(P156=0,P156=4),"",IF(L156=100,'12 - 1 - AUXILIAR-MANTENIMIENTO'!$B$129,IF(M156=1,'12 - 1 - AUXILIAR-MANTENIMIENTO'!$B$130,IF(N156=1,'12 - 1 - AUXILIAR-MANTENIMIENTO'!$B$131,IF(O156=1,'12 - 1 - AUXILIAR-MANTENIMIENTO'!$B$132,IF(N156=100,'12 - 1 - AUXILIAR-MANTENIMIENTO'!$B$133,S156))))))</f>
        <v/>
      </c>
      <c r="R156" s="363" t="str">
        <f t="shared" si="21"/>
        <v/>
      </c>
      <c r="S156" s="362" t="str">
        <f t="shared" si="25"/>
        <v/>
      </c>
      <c r="W156" s="361"/>
      <c r="AA156" s="341"/>
      <c r="AB156" s="346"/>
      <c r="AC156" s="346"/>
      <c r="AD156" s="346"/>
      <c r="AE156" s="346"/>
      <c r="AF156" s="346"/>
      <c r="AG156" s="346"/>
      <c r="AH156" s="346"/>
      <c r="AI156" s="346"/>
      <c r="AJ156" s="346"/>
      <c r="AK156" s="346"/>
      <c r="AL156" s="346"/>
      <c r="AM156" s="346"/>
      <c r="AN156" s="346"/>
      <c r="AO156" s="346"/>
      <c r="AP156" s="346"/>
      <c r="AQ156" s="346"/>
      <c r="AR156" s="346"/>
    </row>
    <row r="157" spans="1:44" s="345" customFormat="1" x14ac:dyDescent="0.25">
      <c r="A157" s="364" t="str">
        <f t="shared" si="22"/>
        <v/>
      </c>
      <c r="B157" s="749"/>
      <c r="C157" s="750"/>
      <c r="D157" s="750"/>
      <c r="E157" s="751"/>
      <c r="F157" s="752"/>
      <c r="G157" s="753"/>
      <c r="H157" s="676"/>
      <c r="I157" s="677"/>
      <c r="J157" s="366" t="str">
        <f t="shared" si="17"/>
        <v/>
      </c>
      <c r="K157" s="365"/>
      <c r="L157" s="349">
        <f t="shared" si="23"/>
        <v>1</v>
      </c>
      <c r="M157" s="349">
        <f t="shared" si="24"/>
        <v>1</v>
      </c>
      <c r="N157" s="349">
        <f t="shared" si="18"/>
        <v>1</v>
      </c>
      <c r="O157" s="349">
        <f t="shared" si="19"/>
        <v>1</v>
      </c>
      <c r="P157" s="349">
        <f t="shared" si="20"/>
        <v>4</v>
      </c>
      <c r="Q157" s="349" t="str">
        <f>IF(OR(P157=0,P157=4),"",IF(L157=100,'12 - 1 - AUXILIAR-MANTENIMIENTO'!$B$129,IF(M157=1,'12 - 1 - AUXILIAR-MANTENIMIENTO'!$B$130,IF(N157=1,'12 - 1 - AUXILIAR-MANTENIMIENTO'!$B$131,IF(O157=1,'12 - 1 - AUXILIAR-MANTENIMIENTO'!$B$132,IF(N157=100,'12 - 1 - AUXILIAR-MANTENIMIENTO'!$B$133,S157))))))</f>
        <v/>
      </c>
      <c r="R157" s="363" t="str">
        <f t="shared" si="21"/>
        <v/>
      </c>
      <c r="S157" s="362" t="str">
        <f t="shared" si="25"/>
        <v/>
      </c>
      <c r="W157" s="361"/>
      <c r="AA157" s="341"/>
      <c r="AB157" s="346"/>
      <c r="AC157" s="346"/>
      <c r="AD157" s="346"/>
      <c r="AE157" s="346"/>
      <c r="AF157" s="346"/>
      <c r="AG157" s="346"/>
      <c r="AH157" s="346"/>
      <c r="AI157" s="346"/>
      <c r="AJ157" s="346"/>
      <c r="AK157" s="346"/>
      <c r="AL157" s="346"/>
      <c r="AM157" s="346"/>
      <c r="AN157" s="346"/>
      <c r="AO157" s="346"/>
      <c r="AP157" s="346"/>
      <c r="AQ157" s="346"/>
      <c r="AR157" s="346"/>
    </row>
    <row r="158" spans="1:44" s="345" customFormat="1" x14ac:dyDescent="0.25">
      <c r="A158" s="364" t="str">
        <f t="shared" si="22"/>
        <v/>
      </c>
      <c r="B158" s="749"/>
      <c r="C158" s="750"/>
      <c r="D158" s="750"/>
      <c r="E158" s="751"/>
      <c r="F158" s="752"/>
      <c r="G158" s="753"/>
      <c r="H158" s="676"/>
      <c r="I158" s="677"/>
      <c r="J158" s="366" t="str">
        <f t="shared" si="17"/>
        <v/>
      </c>
      <c r="K158" s="365"/>
      <c r="L158" s="349">
        <f t="shared" si="23"/>
        <v>1</v>
      </c>
      <c r="M158" s="349">
        <f t="shared" si="24"/>
        <v>1</v>
      </c>
      <c r="N158" s="349">
        <f t="shared" si="18"/>
        <v>1</v>
      </c>
      <c r="O158" s="349">
        <f t="shared" si="19"/>
        <v>1</v>
      </c>
      <c r="P158" s="349">
        <f t="shared" si="20"/>
        <v>4</v>
      </c>
      <c r="Q158" s="349" t="str">
        <f>IF(OR(P158=0,P158=4),"",IF(L158=100,'12 - 1 - AUXILIAR-MANTENIMIENTO'!$B$129,IF(M158=1,'12 - 1 - AUXILIAR-MANTENIMIENTO'!$B$130,IF(N158=1,'12 - 1 - AUXILIAR-MANTENIMIENTO'!$B$131,IF(O158=1,'12 - 1 - AUXILIAR-MANTENIMIENTO'!$B$132,IF(N158=100,'12 - 1 - AUXILIAR-MANTENIMIENTO'!$B$133,S158))))))</f>
        <v/>
      </c>
      <c r="R158" s="363" t="str">
        <f t="shared" si="21"/>
        <v/>
      </c>
      <c r="S158" s="362" t="str">
        <f t="shared" si="25"/>
        <v/>
      </c>
      <c r="W158" s="361"/>
      <c r="AA158" s="341"/>
      <c r="AB158" s="346"/>
      <c r="AC158" s="346"/>
      <c r="AD158" s="346"/>
      <c r="AE158" s="346"/>
      <c r="AF158" s="346"/>
      <c r="AG158" s="346"/>
      <c r="AH158" s="346"/>
      <c r="AI158" s="346"/>
      <c r="AJ158" s="346"/>
      <c r="AK158" s="346"/>
      <c r="AL158" s="346"/>
      <c r="AM158" s="346"/>
      <c r="AN158" s="346"/>
      <c r="AO158" s="346"/>
      <c r="AP158" s="346"/>
      <c r="AQ158" s="346"/>
      <c r="AR158" s="346"/>
    </row>
    <row r="159" spans="1:44" s="345" customFormat="1" x14ac:dyDescent="0.25">
      <c r="A159" s="364" t="str">
        <f t="shared" si="22"/>
        <v/>
      </c>
      <c r="B159" s="749"/>
      <c r="C159" s="750"/>
      <c r="D159" s="750"/>
      <c r="E159" s="751"/>
      <c r="F159" s="752"/>
      <c r="G159" s="753"/>
      <c r="H159" s="676"/>
      <c r="I159" s="677"/>
      <c r="J159" s="366" t="str">
        <f t="shared" si="17"/>
        <v/>
      </c>
      <c r="K159" s="365"/>
      <c r="L159" s="349">
        <f t="shared" si="23"/>
        <v>1</v>
      </c>
      <c r="M159" s="349">
        <f t="shared" si="24"/>
        <v>1</v>
      </c>
      <c r="N159" s="349">
        <f t="shared" si="18"/>
        <v>1</v>
      </c>
      <c r="O159" s="349">
        <f t="shared" si="19"/>
        <v>1</v>
      </c>
      <c r="P159" s="349">
        <f t="shared" si="20"/>
        <v>4</v>
      </c>
      <c r="Q159" s="349" t="str">
        <f>IF(OR(P159=0,P159=4),"",IF(L159=100,'12 - 1 - AUXILIAR-MANTENIMIENTO'!$B$129,IF(M159=1,'12 - 1 - AUXILIAR-MANTENIMIENTO'!$B$130,IF(N159=1,'12 - 1 - AUXILIAR-MANTENIMIENTO'!$B$131,IF(O159=1,'12 - 1 - AUXILIAR-MANTENIMIENTO'!$B$132,IF(N159=100,'12 - 1 - AUXILIAR-MANTENIMIENTO'!$B$133,S159))))))</f>
        <v/>
      </c>
      <c r="R159" s="363" t="str">
        <f t="shared" si="21"/>
        <v/>
      </c>
      <c r="S159" s="362" t="str">
        <f t="shared" si="25"/>
        <v/>
      </c>
      <c r="W159" s="361"/>
      <c r="AA159" s="341"/>
      <c r="AB159" s="346"/>
      <c r="AC159" s="346"/>
      <c r="AD159" s="346"/>
      <c r="AE159" s="346"/>
      <c r="AF159" s="346"/>
      <c r="AG159" s="346"/>
      <c r="AH159" s="346"/>
      <c r="AI159" s="346"/>
      <c r="AJ159" s="346"/>
      <c r="AK159" s="346"/>
      <c r="AL159" s="346"/>
      <c r="AM159" s="346"/>
      <c r="AN159" s="346"/>
      <c r="AO159" s="346"/>
      <c r="AP159" s="346"/>
      <c r="AQ159" s="346"/>
      <c r="AR159" s="346"/>
    </row>
    <row r="160" spans="1:44" s="345" customFormat="1" x14ac:dyDescent="0.25">
      <c r="A160" s="364" t="str">
        <f t="shared" si="22"/>
        <v/>
      </c>
      <c r="B160" s="749"/>
      <c r="C160" s="750"/>
      <c r="D160" s="750"/>
      <c r="E160" s="751"/>
      <c r="F160" s="752"/>
      <c r="G160" s="753"/>
      <c r="H160" s="676"/>
      <c r="I160" s="677"/>
      <c r="J160" s="366" t="str">
        <f t="shared" si="17"/>
        <v/>
      </c>
      <c r="K160" s="365"/>
      <c r="L160" s="349">
        <f t="shared" si="23"/>
        <v>1</v>
      </c>
      <c r="M160" s="349">
        <f t="shared" si="24"/>
        <v>1</v>
      </c>
      <c r="N160" s="349">
        <f t="shared" si="18"/>
        <v>1</v>
      </c>
      <c r="O160" s="349">
        <f t="shared" si="19"/>
        <v>1</v>
      </c>
      <c r="P160" s="349">
        <f t="shared" si="20"/>
        <v>4</v>
      </c>
      <c r="Q160" s="349" t="str">
        <f>IF(OR(P160=0,P160=4),"",IF(L160=100,'12 - 1 - AUXILIAR-MANTENIMIENTO'!$B$129,IF(M160=1,'12 - 1 - AUXILIAR-MANTENIMIENTO'!$B$130,IF(N160=1,'12 - 1 - AUXILIAR-MANTENIMIENTO'!$B$131,IF(O160=1,'12 - 1 - AUXILIAR-MANTENIMIENTO'!$B$132,IF(N160=100,'12 - 1 - AUXILIAR-MANTENIMIENTO'!$B$133,S160))))))</f>
        <v/>
      </c>
      <c r="R160" s="363" t="str">
        <f t="shared" si="21"/>
        <v/>
      </c>
      <c r="S160" s="362" t="str">
        <f t="shared" si="25"/>
        <v/>
      </c>
      <c r="W160" s="361"/>
      <c r="AA160" s="341"/>
      <c r="AB160" s="346"/>
      <c r="AC160" s="346"/>
      <c r="AD160" s="346"/>
      <c r="AE160" s="346"/>
      <c r="AF160" s="346"/>
      <c r="AG160" s="346"/>
      <c r="AH160" s="346"/>
      <c r="AI160" s="346"/>
      <c r="AJ160" s="346"/>
      <c r="AK160" s="346"/>
      <c r="AL160" s="346"/>
      <c r="AM160" s="346"/>
      <c r="AN160" s="346"/>
      <c r="AO160" s="346"/>
      <c r="AP160" s="346"/>
      <c r="AQ160" s="346"/>
      <c r="AR160" s="346"/>
    </row>
    <row r="161" spans="1:44" s="345" customFormat="1" x14ac:dyDescent="0.25">
      <c r="A161" s="364" t="str">
        <f t="shared" si="22"/>
        <v/>
      </c>
      <c r="B161" s="749"/>
      <c r="C161" s="750"/>
      <c r="D161" s="750"/>
      <c r="E161" s="751"/>
      <c r="F161" s="752"/>
      <c r="G161" s="753"/>
      <c r="H161" s="676"/>
      <c r="I161" s="677"/>
      <c r="J161" s="366" t="str">
        <f t="shared" si="17"/>
        <v/>
      </c>
      <c r="K161" s="365"/>
      <c r="L161" s="349">
        <f t="shared" si="23"/>
        <v>1</v>
      </c>
      <c r="M161" s="349">
        <f t="shared" si="24"/>
        <v>1</v>
      </c>
      <c r="N161" s="349">
        <f t="shared" si="18"/>
        <v>1</v>
      </c>
      <c r="O161" s="349">
        <f t="shared" si="19"/>
        <v>1</v>
      </c>
      <c r="P161" s="349">
        <f t="shared" si="20"/>
        <v>4</v>
      </c>
      <c r="Q161" s="349" t="str">
        <f>IF(OR(P161=0,P161=4),"",IF(L161=100,'12 - 1 - AUXILIAR-MANTENIMIENTO'!$B$129,IF(M161=1,'12 - 1 - AUXILIAR-MANTENIMIENTO'!$B$130,IF(N161=1,'12 - 1 - AUXILIAR-MANTENIMIENTO'!$B$131,IF(O161=1,'12 - 1 - AUXILIAR-MANTENIMIENTO'!$B$132,IF(N161=100,'12 - 1 - AUXILIAR-MANTENIMIENTO'!$B$133,S161))))))</f>
        <v/>
      </c>
      <c r="R161" s="363" t="str">
        <f t="shared" si="21"/>
        <v/>
      </c>
      <c r="S161" s="362" t="str">
        <f t="shared" si="25"/>
        <v/>
      </c>
      <c r="W161" s="361"/>
      <c r="AA161" s="341"/>
      <c r="AB161" s="346"/>
      <c r="AC161" s="346"/>
      <c r="AD161" s="346"/>
      <c r="AE161" s="346"/>
      <c r="AF161" s="346"/>
      <c r="AG161" s="346"/>
      <c r="AH161" s="346"/>
      <c r="AI161" s="346"/>
      <c r="AJ161" s="346"/>
      <c r="AK161" s="346"/>
      <c r="AL161" s="346"/>
      <c r="AM161" s="346"/>
      <c r="AN161" s="346"/>
      <c r="AO161" s="346"/>
      <c r="AP161" s="346"/>
      <c r="AQ161" s="346"/>
      <c r="AR161" s="346"/>
    </row>
    <row r="162" spans="1:44" s="345" customFormat="1" x14ac:dyDescent="0.25">
      <c r="A162" s="364" t="str">
        <f t="shared" si="22"/>
        <v/>
      </c>
      <c r="B162" s="749"/>
      <c r="C162" s="750"/>
      <c r="D162" s="750"/>
      <c r="E162" s="751"/>
      <c r="F162" s="752"/>
      <c r="G162" s="753"/>
      <c r="H162" s="676"/>
      <c r="I162" s="677"/>
      <c r="J162" s="366" t="str">
        <f t="shared" si="17"/>
        <v/>
      </c>
      <c r="K162" s="365"/>
      <c r="L162" s="349">
        <f t="shared" si="23"/>
        <v>1</v>
      </c>
      <c r="M162" s="349">
        <f t="shared" si="24"/>
        <v>1</v>
      </c>
      <c r="N162" s="349">
        <f t="shared" si="18"/>
        <v>1</v>
      </c>
      <c r="O162" s="349">
        <f t="shared" si="19"/>
        <v>1</v>
      </c>
      <c r="P162" s="349">
        <f t="shared" si="20"/>
        <v>4</v>
      </c>
      <c r="Q162" s="349" t="str">
        <f>IF(OR(P162=0,P162=4),"",IF(L162=100,'12 - 1 - AUXILIAR-MANTENIMIENTO'!$B$129,IF(M162=1,'12 - 1 - AUXILIAR-MANTENIMIENTO'!$B$130,IF(N162=1,'12 - 1 - AUXILIAR-MANTENIMIENTO'!$B$131,IF(O162=1,'12 - 1 - AUXILIAR-MANTENIMIENTO'!$B$132,IF(N162=100,'12 - 1 - AUXILIAR-MANTENIMIENTO'!$B$133,S162))))))</f>
        <v/>
      </c>
      <c r="R162" s="363" t="str">
        <f t="shared" si="21"/>
        <v/>
      </c>
      <c r="S162" s="362" t="str">
        <f t="shared" si="25"/>
        <v/>
      </c>
      <c r="W162" s="361"/>
      <c r="AA162" s="341"/>
      <c r="AB162" s="346"/>
      <c r="AC162" s="346"/>
      <c r="AD162" s="346"/>
      <c r="AE162" s="346"/>
      <c r="AF162" s="346"/>
      <c r="AG162" s="346"/>
      <c r="AH162" s="346"/>
      <c r="AI162" s="346"/>
      <c r="AJ162" s="346"/>
      <c r="AK162" s="346"/>
      <c r="AL162" s="346"/>
      <c r="AM162" s="346"/>
      <c r="AN162" s="346"/>
      <c r="AO162" s="346"/>
      <c r="AP162" s="346"/>
      <c r="AQ162" s="346"/>
      <c r="AR162" s="346"/>
    </row>
    <row r="163" spans="1:44" s="345" customFormat="1" x14ac:dyDescent="0.25">
      <c r="A163" s="364" t="str">
        <f t="shared" si="22"/>
        <v/>
      </c>
      <c r="B163" s="749"/>
      <c r="C163" s="750"/>
      <c r="D163" s="750"/>
      <c r="E163" s="751"/>
      <c r="F163" s="752"/>
      <c r="G163" s="753"/>
      <c r="H163" s="676"/>
      <c r="I163" s="677"/>
      <c r="J163" s="366" t="str">
        <f t="shared" si="17"/>
        <v/>
      </c>
      <c r="K163" s="365"/>
      <c r="L163" s="349">
        <f t="shared" si="23"/>
        <v>1</v>
      </c>
      <c r="M163" s="349">
        <f t="shared" si="24"/>
        <v>1</v>
      </c>
      <c r="N163" s="349">
        <f t="shared" si="18"/>
        <v>1</v>
      </c>
      <c r="O163" s="349">
        <f t="shared" si="19"/>
        <v>1</v>
      </c>
      <c r="P163" s="349">
        <f t="shared" si="20"/>
        <v>4</v>
      </c>
      <c r="Q163" s="349" t="str">
        <f>IF(OR(P163=0,P163=4),"",IF(L163=100,'12 - 1 - AUXILIAR-MANTENIMIENTO'!$B$129,IF(M163=1,'12 - 1 - AUXILIAR-MANTENIMIENTO'!$B$130,IF(N163=1,'12 - 1 - AUXILIAR-MANTENIMIENTO'!$B$131,IF(O163=1,'12 - 1 - AUXILIAR-MANTENIMIENTO'!$B$132,IF(N163=100,'12 - 1 - AUXILIAR-MANTENIMIENTO'!$B$133,S163))))))</f>
        <v/>
      </c>
      <c r="R163" s="363" t="str">
        <f t="shared" si="21"/>
        <v/>
      </c>
      <c r="S163" s="362" t="str">
        <f t="shared" si="25"/>
        <v/>
      </c>
      <c r="W163" s="361"/>
      <c r="AA163" s="341"/>
      <c r="AB163" s="346"/>
      <c r="AC163" s="346"/>
      <c r="AD163" s="346"/>
      <c r="AE163" s="346"/>
      <c r="AF163" s="346"/>
      <c r="AG163" s="346"/>
      <c r="AH163" s="346"/>
      <c r="AI163" s="346"/>
      <c r="AJ163" s="346"/>
      <c r="AK163" s="346"/>
      <c r="AL163" s="346"/>
      <c r="AM163" s="346"/>
      <c r="AN163" s="346"/>
      <c r="AO163" s="346"/>
      <c r="AP163" s="346"/>
      <c r="AQ163" s="346"/>
      <c r="AR163" s="346"/>
    </row>
    <row r="164" spans="1:44" s="345" customFormat="1" x14ac:dyDescent="0.25">
      <c r="A164" s="364" t="str">
        <f t="shared" si="22"/>
        <v/>
      </c>
      <c r="B164" s="749"/>
      <c r="C164" s="750"/>
      <c r="D164" s="750"/>
      <c r="E164" s="751"/>
      <c r="F164" s="752"/>
      <c r="G164" s="753"/>
      <c r="H164" s="676"/>
      <c r="I164" s="677"/>
      <c r="J164" s="366" t="str">
        <f t="shared" ref="J164:J227" si="26">Q164</f>
        <v/>
      </c>
      <c r="K164" s="365"/>
      <c r="L164" s="349">
        <f t="shared" si="23"/>
        <v>1</v>
      </c>
      <c r="M164" s="349">
        <f t="shared" si="24"/>
        <v>1</v>
      </c>
      <c r="N164" s="349">
        <f t="shared" ref="N164:N227" si="27">IF(LEN(F164)=0,1,IF(COUNTIF($F$36:$F$540,F164)&gt;1,100,0))</f>
        <v>1</v>
      </c>
      <c r="O164" s="349">
        <f t="shared" ref="O164:O227" si="28">IF(LEN(H164)=0,1,0)</f>
        <v>1</v>
      </c>
      <c r="P164" s="349">
        <f t="shared" ref="P164:P227" si="29">SUM(L164:O164)</f>
        <v>4</v>
      </c>
      <c r="Q164" s="349" t="str">
        <f>IF(OR(P164=0,P164=4),"",IF(L164=100,'12 - 1 - AUXILIAR-MANTENIMIENTO'!$B$129,IF(M164=1,'12 - 1 - AUXILIAR-MANTENIMIENTO'!$B$130,IF(N164=1,'12 - 1 - AUXILIAR-MANTENIMIENTO'!$B$131,IF(O164=1,'12 - 1 - AUXILIAR-MANTENIMIENTO'!$B$132,IF(N164=100,'12 - 1 - AUXILIAR-MANTENIMIENTO'!$B$133,S164))))))</f>
        <v/>
      </c>
      <c r="R164" s="363" t="str">
        <f t="shared" ref="R164:R227" si="30">IF(ISBLANK(H164),"",YEAR($J$6)-YEAR(H164)+IF(MONTH($J$6)&lt;MONTH(H164),-1,0))</f>
        <v/>
      </c>
      <c r="S164" s="362" t="str">
        <f t="shared" si="25"/>
        <v/>
      </c>
      <c r="W164" s="361"/>
      <c r="AA164" s="341"/>
      <c r="AB164" s="346"/>
      <c r="AC164" s="346"/>
      <c r="AD164" s="346"/>
      <c r="AE164" s="346"/>
      <c r="AF164" s="346"/>
      <c r="AG164" s="346"/>
      <c r="AH164" s="346"/>
      <c r="AI164" s="346"/>
      <c r="AJ164" s="346"/>
      <c r="AK164" s="346"/>
      <c r="AL164" s="346"/>
      <c r="AM164" s="346"/>
      <c r="AN164" s="346"/>
      <c r="AO164" s="346"/>
      <c r="AP164" s="346"/>
      <c r="AQ164" s="346"/>
      <c r="AR164" s="346"/>
    </row>
    <row r="165" spans="1:44" s="345" customFormat="1" x14ac:dyDescent="0.25">
      <c r="A165" s="364" t="str">
        <f t="shared" ref="A165:A228" si="31">IF(ISBLANK(B165),"",1+A164)</f>
        <v/>
      </c>
      <c r="B165" s="749"/>
      <c r="C165" s="750"/>
      <c r="D165" s="750"/>
      <c r="E165" s="751"/>
      <c r="F165" s="752"/>
      <c r="G165" s="753"/>
      <c r="H165" s="676"/>
      <c r="I165" s="677"/>
      <c r="J165" s="366" t="str">
        <f t="shared" si="26"/>
        <v/>
      </c>
      <c r="K165" s="365"/>
      <c r="L165" s="349">
        <f t="shared" si="23"/>
        <v>1</v>
      </c>
      <c r="M165" s="349">
        <f t="shared" si="24"/>
        <v>1</v>
      </c>
      <c r="N165" s="349">
        <f t="shared" si="27"/>
        <v>1</v>
      </c>
      <c r="O165" s="349">
        <f t="shared" si="28"/>
        <v>1</v>
      </c>
      <c r="P165" s="349">
        <f t="shared" si="29"/>
        <v>4</v>
      </c>
      <c r="Q165" s="349" t="str">
        <f>IF(OR(P165=0,P165=4),"",IF(L165=100,'12 - 1 - AUXILIAR-MANTENIMIENTO'!$B$129,IF(M165=1,'12 - 1 - AUXILIAR-MANTENIMIENTO'!$B$130,IF(N165=1,'12 - 1 - AUXILIAR-MANTENIMIENTO'!$B$131,IF(O165=1,'12 - 1 - AUXILIAR-MANTENIMIENTO'!$B$132,IF(N165=100,'12 - 1 - AUXILIAR-MANTENIMIENTO'!$B$133,S165))))))</f>
        <v/>
      </c>
      <c r="R165" s="363" t="str">
        <f t="shared" si="30"/>
        <v/>
      </c>
      <c r="S165" s="362" t="str">
        <f t="shared" si="25"/>
        <v/>
      </c>
      <c r="W165" s="361"/>
      <c r="AA165" s="341"/>
      <c r="AB165" s="346"/>
      <c r="AC165" s="346"/>
      <c r="AD165" s="346"/>
      <c r="AE165" s="346"/>
      <c r="AF165" s="346"/>
      <c r="AG165" s="346"/>
      <c r="AH165" s="346"/>
      <c r="AI165" s="346"/>
      <c r="AJ165" s="346"/>
      <c r="AK165" s="346"/>
      <c r="AL165" s="346"/>
      <c r="AM165" s="346"/>
      <c r="AN165" s="346"/>
      <c r="AO165" s="346"/>
      <c r="AP165" s="346"/>
      <c r="AQ165" s="346"/>
      <c r="AR165" s="346"/>
    </row>
    <row r="166" spans="1:44" s="345" customFormat="1" x14ac:dyDescent="0.25">
      <c r="A166" s="364" t="str">
        <f t="shared" si="31"/>
        <v/>
      </c>
      <c r="B166" s="749"/>
      <c r="C166" s="750"/>
      <c r="D166" s="750"/>
      <c r="E166" s="751"/>
      <c r="F166" s="752"/>
      <c r="G166" s="753"/>
      <c r="H166" s="676"/>
      <c r="I166" s="677"/>
      <c r="J166" s="366" t="str">
        <f t="shared" si="26"/>
        <v/>
      </c>
      <c r="K166" s="365"/>
      <c r="L166" s="349">
        <f t="shared" si="23"/>
        <v>1</v>
      </c>
      <c r="M166" s="349">
        <f t="shared" si="24"/>
        <v>1</v>
      </c>
      <c r="N166" s="349">
        <f t="shared" si="27"/>
        <v>1</v>
      </c>
      <c r="O166" s="349">
        <f t="shared" si="28"/>
        <v>1</v>
      </c>
      <c r="P166" s="349">
        <f t="shared" si="29"/>
        <v>4</v>
      </c>
      <c r="Q166" s="349" t="str">
        <f>IF(OR(P166=0,P166=4),"",IF(L166=100,'12 - 1 - AUXILIAR-MANTENIMIENTO'!$B$129,IF(M166=1,'12 - 1 - AUXILIAR-MANTENIMIENTO'!$B$130,IF(N166=1,'12 - 1 - AUXILIAR-MANTENIMIENTO'!$B$131,IF(O166=1,'12 - 1 - AUXILIAR-MANTENIMIENTO'!$B$132,IF(N166=100,'12 - 1 - AUXILIAR-MANTENIMIENTO'!$B$133,S166))))))</f>
        <v/>
      </c>
      <c r="R166" s="363" t="str">
        <f t="shared" si="30"/>
        <v/>
      </c>
      <c r="S166" s="362" t="str">
        <f t="shared" si="25"/>
        <v/>
      </c>
      <c r="W166" s="361"/>
      <c r="AA166" s="341"/>
      <c r="AB166" s="346"/>
      <c r="AC166" s="346"/>
      <c r="AD166" s="346"/>
      <c r="AE166" s="346"/>
      <c r="AF166" s="346"/>
      <c r="AG166" s="346"/>
      <c r="AH166" s="346"/>
      <c r="AI166" s="346"/>
      <c r="AJ166" s="346"/>
      <c r="AK166" s="346"/>
      <c r="AL166" s="346"/>
      <c r="AM166" s="346"/>
      <c r="AN166" s="346"/>
      <c r="AO166" s="346"/>
      <c r="AP166" s="346"/>
      <c r="AQ166" s="346"/>
      <c r="AR166" s="346"/>
    </row>
    <row r="167" spans="1:44" s="345" customFormat="1" x14ac:dyDescent="0.25">
      <c r="A167" s="364" t="str">
        <f t="shared" si="31"/>
        <v/>
      </c>
      <c r="B167" s="749"/>
      <c r="C167" s="750"/>
      <c r="D167" s="750"/>
      <c r="E167" s="751"/>
      <c r="F167" s="752"/>
      <c r="G167" s="753"/>
      <c r="H167" s="676"/>
      <c r="I167" s="677"/>
      <c r="J167" s="366" t="str">
        <f t="shared" si="26"/>
        <v/>
      </c>
      <c r="K167" s="365"/>
      <c r="L167" s="349">
        <f t="shared" si="23"/>
        <v>1</v>
      </c>
      <c r="M167" s="349">
        <f t="shared" si="24"/>
        <v>1</v>
      </c>
      <c r="N167" s="349">
        <f t="shared" si="27"/>
        <v>1</v>
      </c>
      <c r="O167" s="349">
        <f t="shared" si="28"/>
        <v>1</v>
      </c>
      <c r="P167" s="349">
        <f t="shared" si="29"/>
        <v>4</v>
      </c>
      <c r="Q167" s="349" t="str">
        <f>IF(OR(P167=0,P167=4),"",IF(L167=100,'12 - 1 - AUXILIAR-MANTENIMIENTO'!$B$129,IF(M167=1,'12 - 1 - AUXILIAR-MANTENIMIENTO'!$B$130,IF(N167=1,'12 - 1 - AUXILIAR-MANTENIMIENTO'!$B$131,IF(O167=1,'12 - 1 - AUXILIAR-MANTENIMIENTO'!$B$132,IF(N167=100,'12 - 1 - AUXILIAR-MANTENIMIENTO'!$B$133,S167))))))</f>
        <v/>
      </c>
      <c r="R167" s="363" t="str">
        <f t="shared" si="30"/>
        <v/>
      </c>
      <c r="S167" s="362" t="str">
        <f t="shared" si="25"/>
        <v/>
      </c>
      <c r="W167" s="361"/>
      <c r="AA167" s="341"/>
      <c r="AB167" s="346"/>
      <c r="AC167" s="346"/>
      <c r="AD167" s="346"/>
      <c r="AE167" s="346"/>
      <c r="AF167" s="346"/>
      <c r="AG167" s="346"/>
      <c r="AH167" s="346"/>
      <c r="AI167" s="346"/>
      <c r="AJ167" s="346"/>
      <c r="AK167" s="346"/>
      <c r="AL167" s="346"/>
      <c r="AM167" s="346"/>
      <c r="AN167" s="346"/>
      <c r="AO167" s="346"/>
      <c r="AP167" s="346"/>
      <c r="AQ167" s="346"/>
      <c r="AR167" s="346"/>
    </row>
    <row r="168" spans="1:44" s="345" customFormat="1" x14ac:dyDescent="0.25">
      <c r="A168" s="364" t="str">
        <f t="shared" si="31"/>
        <v/>
      </c>
      <c r="B168" s="749"/>
      <c r="C168" s="750"/>
      <c r="D168" s="750"/>
      <c r="E168" s="751"/>
      <c r="F168" s="752"/>
      <c r="G168" s="753"/>
      <c r="H168" s="676"/>
      <c r="I168" s="677"/>
      <c r="J168" s="366" t="str">
        <f t="shared" si="26"/>
        <v/>
      </c>
      <c r="K168" s="365"/>
      <c r="L168" s="349">
        <f t="shared" si="23"/>
        <v>1</v>
      </c>
      <c r="M168" s="349">
        <f t="shared" si="24"/>
        <v>1</v>
      </c>
      <c r="N168" s="349">
        <f t="shared" si="27"/>
        <v>1</v>
      </c>
      <c r="O168" s="349">
        <f t="shared" si="28"/>
        <v>1</v>
      </c>
      <c r="P168" s="349">
        <f t="shared" si="29"/>
        <v>4</v>
      </c>
      <c r="Q168" s="349" t="str">
        <f>IF(OR(P168=0,P168=4),"",IF(L168=100,'12 - 1 - AUXILIAR-MANTENIMIENTO'!$B$129,IF(M168=1,'12 - 1 - AUXILIAR-MANTENIMIENTO'!$B$130,IF(N168=1,'12 - 1 - AUXILIAR-MANTENIMIENTO'!$B$131,IF(O168=1,'12 - 1 - AUXILIAR-MANTENIMIENTO'!$B$132,IF(N168=100,'12 - 1 - AUXILIAR-MANTENIMIENTO'!$B$133,S168))))))</f>
        <v/>
      </c>
      <c r="R168" s="363" t="str">
        <f t="shared" si="30"/>
        <v/>
      </c>
      <c r="S168" s="362" t="str">
        <f t="shared" si="25"/>
        <v/>
      </c>
      <c r="W168" s="361"/>
      <c r="AA168" s="341"/>
      <c r="AB168" s="346"/>
      <c r="AC168" s="346"/>
      <c r="AD168" s="346"/>
      <c r="AE168" s="346"/>
      <c r="AF168" s="346"/>
      <c r="AG168" s="346"/>
      <c r="AH168" s="346"/>
      <c r="AI168" s="346"/>
      <c r="AJ168" s="346"/>
      <c r="AK168" s="346"/>
      <c r="AL168" s="346"/>
      <c r="AM168" s="346"/>
      <c r="AN168" s="346"/>
      <c r="AO168" s="346"/>
      <c r="AP168" s="346"/>
      <c r="AQ168" s="346"/>
      <c r="AR168" s="346"/>
    </row>
    <row r="169" spans="1:44" s="345" customFormat="1" x14ac:dyDescent="0.25">
      <c r="A169" s="364" t="str">
        <f t="shared" si="31"/>
        <v/>
      </c>
      <c r="B169" s="749"/>
      <c r="C169" s="750"/>
      <c r="D169" s="750"/>
      <c r="E169" s="751"/>
      <c r="F169" s="752"/>
      <c r="G169" s="753"/>
      <c r="H169" s="676"/>
      <c r="I169" s="677"/>
      <c r="J169" s="366" t="str">
        <f t="shared" si="26"/>
        <v/>
      </c>
      <c r="K169" s="365"/>
      <c r="L169" s="349">
        <f t="shared" si="23"/>
        <v>1</v>
      </c>
      <c r="M169" s="349">
        <f t="shared" si="24"/>
        <v>1</v>
      </c>
      <c r="N169" s="349">
        <f t="shared" si="27"/>
        <v>1</v>
      </c>
      <c r="O169" s="349">
        <f t="shared" si="28"/>
        <v>1</v>
      </c>
      <c r="P169" s="349">
        <f t="shared" si="29"/>
        <v>4</v>
      </c>
      <c r="Q169" s="349" t="str">
        <f>IF(OR(P169=0,P169=4),"",IF(L169=100,'12 - 1 - AUXILIAR-MANTENIMIENTO'!$B$129,IF(M169=1,'12 - 1 - AUXILIAR-MANTENIMIENTO'!$B$130,IF(N169=1,'12 - 1 - AUXILIAR-MANTENIMIENTO'!$B$131,IF(O169=1,'12 - 1 - AUXILIAR-MANTENIMIENTO'!$B$132,IF(N169=100,'12 - 1 - AUXILIAR-MANTENIMIENTO'!$B$133,S169))))))</f>
        <v/>
      </c>
      <c r="R169" s="363" t="str">
        <f t="shared" si="30"/>
        <v/>
      </c>
      <c r="S169" s="362" t="str">
        <f t="shared" si="25"/>
        <v/>
      </c>
      <c r="W169" s="361"/>
      <c r="AA169" s="341"/>
      <c r="AB169" s="346"/>
      <c r="AC169" s="346"/>
      <c r="AD169" s="346"/>
      <c r="AE169" s="346"/>
      <c r="AF169" s="346"/>
      <c r="AG169" s="346"/>
      <c r="AH169" s="346"/>
      <c r="AI169" s="346"/>
      <c r="AJ169" s="346"/>
      <c r="AK169" s="346"/>
      <c r="AL169" s="346"/>
      <c r="AM169" s="346"/>
      <c r="AN169" s="346"/>
      <c r="AO169" s="346"/>
      <c r="AP169" s="346"/>
      <c r="AQ169" s="346"/>
      <c r="AR169" s="346"/>
    </row>
    <row r="170" spans="1:44" s="345" customFormat="1" x14ac:dyDescent="0.25">
      <c r="A170" s="364" t="str">
        <f t="shared" si="31"/>
        <v/>
      </c>
      <c r="B170" s="749"/>
      <c r="C170" s="750"/>
      <c r="D170" s="750"/>
      <c r="E170" s="751"/>
      <c r="F170" s="752"/>
      <c r="G170" s="753"/>
      <c r="H170" s="676"/>
      <c r="I170" s="677"/>
      <c r="J170" s="366" t="str">
        <f t="shared" si="26"/>
        <v/>
      </c>
      <c r="K170" s="365"/>
      <c r="L170" s="349">
        <f t="shared" ref="L170:L233" si="32">IF(ISERROR(A170),100,1)</f>
        <v>1</v>
      </c>
      <c r="M170" s="349">
        <f t="shared" ref="M170:M233" si="33">IF(LEN(B170)=0,1,0)</f>
        <v>1</v>
      </c>
      <c r="N170" s="349">
        <f t="shared" si="27"/>
        <v>1</v>
      </c>
      <c r="O170" s="349">
        <f t="shared" si="28"/>
        <v>1</v>
      </c>
      <c r="P170" s="349">
        <f t="shared" si="29"/>
        <v>4</v>
      </c>
      <c r="Q170" s="349" t="str">
        <f>IF(OR(P170=0,P170=4),"",IF(L170=100,'12 - 1 - AUXILIAR-MANTENIMIENTO'!$B$129,IF(M170=1,'12 - 1 - AUXILIAR-MANTENIMIENTO'!$B$130,IF(N170=1,'12 - 1 - AUXILIAR-MANTENIMIENTO'!$B$131,IF(O170=1,'12 - 1 - AUXILIAR-MANTENIMIENTO'!$B$132,IF(N170=100,'12 - 1 - AUXILIAR-MANTENIMIENTO'!$B$133,S170))))))</f>
        <v/>
      </c>
      <c r="R170" s="363" t="str">
        <f t="shared" si="30"/>
        <v/>
      </c>
      <c r="S170" s="362" t="str">
        <f t="shared" ref="S170:S233" si="34">IF(R170="","",IF(AND(R170&gt;=3,R170&lt;=60),"CORRECTO","INCORRECTO"))</f>
        <v/>
      </c>
      <c r="W170" s="361"/>
      <c r="AA170" s="341"/>
      <c r="AB170" s="346"/>
      <c r="AC170" s="346"/>
      <c r="AD170" s="346"/>
      <c r="AE170" s="346"/>
      <c r="AF170" s="346"/>
      <c r="AG170" s="346"/>
      <c r="AH170" s="346"/>
      <c r="AI170" s="346"/>
      <c r="AJ170" s="346"/>
      <c r="AK170" s="346"/>
      <c r="AL170" s="346"/>
      <c r="AM170" s="346"/>
      <c r="AN170" s="346"/>
      <c r="AO170" s="346"/>
      <c r="AP170" s="346"/>
      <c r="AQ170" s="346"/>
      <c r="AR170" s="346"/>
    </row>
    <row r="171" spans="1:44" s="345" customFormat="1" x14ac:dyDescent="0.25">
      <c r="A171" s="364" t="str">
        <f t="shared" si="31"/>
        <v/>
      </c>
      <c r="B171" s="749"/>
      <c r="C171" s="750"/>
      <c r="D171" s="750"/>
      <c r="E171" s="751"/>
      <c r="F171" s="752"/>
      <c r="G171" s="753"/>
      <c r="H171" s="676"/>
      <c r="I171" s="677"/>
      <c r="J171" s="366" t="str">
        <f t="shared" si="26"/>
        <v/>
      </c>
      <c r="K171" s="365"/>
      <c r="L171" s="349">
        <f t="shared" si="32"/>
        <v>1</v>
      </c>
      <c r="M171" s="349">
        <f t="shared" si="33"/>
        <v>1</v>
      </c>
      <c r="N171" s="349">
        <f t="shared" si="27"/>
        <v>1</v>
      </c>
      <c r="O171" s="349">
        <f t="shared" si="28"/>
        <v>1</v>
      </c>
      <c r="P171" s="349">
        <f t="shared" si="29"/>
        <v>4</v>
      </c>
      <c r="Q171" s="349" t="str">
        <f>IF(OR(P171=0,P171=4),"",IF(L171=100,'12 - 1 - AUXILIAR-MANTENIMIENTO'!$B$129,IF(M171=1,'12 - 1 - AUXILIAR-MANTENIMIENTO'!$B$130,IF(N171=1,'12 - 1 - AUXILIAR-MANTENIMIENTO'!$B$131,IF(O171=1,'12 - 1 - AUXILIAR-MANTENIMIENTO'!$B$132,IF(N171=100,'12 - 1 - AUXILIAR-MANTENIMIENTO'!$B$133,S171))))))</f>
        <v/>
      </c>
      <c r="R171" s="363" t="str">
        <f t="shared" si="30"/>
        <v/>
      </c>
      <c r="S171" s="362" t="str">
        <f t="shared" si="34"/>
        <v/>
      </c>
      <c r="W171" s="361"/>
      <c r="AA171" s="341"/>
      <c r="AB171" s="346"/>
      <c r="AC171" s="346"/>
      <c r="AD171" s="346"/>
      <c r="AE171" s="346"/>
      <c r="AF171" s="346"/>
      <c r="AG171" s="346"/>
      <c r="AH171" s="346"/>
      <c r="AI171" s="346"/>
      <c r="AJ171" s="346"/>
      <c r="AK171" s="346"/>
      <c r="AL171" s="346"/>
      <c r="AM171" s="346"/>
      <c r="AN171" s="346"/>
      <c r="AO171" s="346"/>
      <c r="AP171" s="346"/>
      <c r="AQ171" s="346"/>
      <c r="AR171" s="346"/>
    </row>
    <row r="172" spans="1:44" s="345" customFormat="1" x14ac:dyDescent="0.25">
      <c r="A172" s="364" t="str">
        <f t="shared" si="31"/>
        <v/>
      </c>
      <c r="B172" s="749"/>
      <c r="C172" s="750"/>
      <c r="D172" s="750"/>
      <c r="E172" s="751"/>
      <c r="F172" s="752"/>
      <c r="G172" s="753"/>
      <c r="H172" s="676"/>
      <c r="I172" s="677"/>
      <c r="J172" s="366" t="str">
        <f t="shared" si="26"/>
        <v/>
      </c>
      <c r="K172" s="365"/>
      <c r="L172" s="349">
        <f t="shared" si="32"/>
        <v>1</v>
      </c>
      <c r="M172" s="349">
        <f t="shared" si="33"/>
        <v>1</v>
      </c>
      <c r="N172" s="349">
        <f t="shared" si="27"/>
        <v>1</v>
      </c>
      <c r="O172" s="349">
        <f t="shared" si="28"/>
        <v>1</v>
      </c>
      <c r="P172" s="349">
        <f t="shared" si="29"/>
        <v>4</v>
      </c>
      <c r="Q172" s="349" t="str">
        <f>IF(OR(P172=0,P172=4),"",IF(L172=100,'12 - 1 - AUXILIAR-MANTENIMIENTO'!$B$129,IF(M172=1,'12 - 1 - AUXILIAR-MANTENIMIENTO'!$B$130,IF(N172=1,'12 - 1 - AUXILIAR-MANTENIMIENTO'!$B$131,IF(O172=1,'12 - 1 - AUXILIAR-MANTENIMIENTO'!$B$132,IF(N172=100,'12 - 1 - AUXILIAR-MANTENIMIENTO'!$B$133,S172))))))</f>
        <v/>
      </c>
      <c r="R172" s="363" t="str">
        <f t="shared" si="30"/>
        <v/>
      </c>
      <c r="S172" s="362" t="str">
        <f t="shared" si="34"/>
        <v/>
      </c>
      <c r="W172" s="361"/>
      <c r="AA172" s="341"/>
      <c r="AB172" s="346"/>
      <c r="AC172" s="346"/>
      <c r="AD172" s="346"/>
      <c r="AE172" s="346"/>
      <c r="AF172" s="346"/>
      <c r="AG172" s="346"/>
      <c r="AH172" s="346"/>
      <c r="AI172" s="346"/>
      <c r="AJ172" s="346"/>
      <c r="AK172" s="346"/>
      <c r="AL172" s="346"/>
      <c r="AM172" s="346"/>
      <c r="AN172" s="346"/>
      <c r="AO172" s="346"/>
      <c r="AP172" s="346"/>
      <c r="AQ172" s="346"/>
      <c r="AR172" s="346"/>
    </row>
    <row r="173" spans="1:44" s="345" customFormat="1" x14ac:dyDescent="0.25">
      <c r="A173" s="364" t="str">
        <f t="shared" si="31"/>
        <v/>
      </c>
      <c r="B173" s="749"/>
      <c r="C173" s="750"/>
      <c r="D173" s="750"/>
      <c r="E173" s="751"/>
      <c r="F173" s="752"/>
      <c r="G173" s="753"/>
      <c r="H173" s="676"/>
      <c r="I173" s="677"/>
      <c r="J173" s="366" t="str">
        <f t="shared" si="26"/>
        <v/>
      </c>
      <c r="K173" s="365"/>
      <c r="L173" s="349">
        <f t="shared" si="32"/>
        <v>1</v>
      </c>
      <c r="M173" s="349">
        <f t="shared" si="33"/>
        <v>1</v>
      </c>
      <c r="N173" s="349">
        <f t="shared" si="27"/>
        <v>1</v>
      </c>
      <c r="O173" s="349">
        <f t="shared" si="28"/>
        <v>1</v>
      </c>
      <c r="P173" s="349">
        <f t="shared" si="29"/>
        <v>4</v>
      </c>
      <c r="Q173" s="349" t="str">
        <f>IF(OR(P173=0,P173=4),"",IF(L173=100,'12 - 1 - AUXILIAR-MANTENIMIENTO'!$B$129,IF(M173=1,'12 - 1 - AUXILIAR-MANTENIMIENTO'!$B$130,IF(N173=1,'12 - 1 - AUXILIAR-MANTENIMIENTO'!$B$131,IF(O173=1,'12 - 1 - AUXILIAR-MANTENIMIENTO'!$B$132,IF(N173=100,'12 - 1 - AUXILIAR-MANTENIMIENTO'!$B$133,S173))))))</f>
        <v/>
      </c>
      <c r="R173" s="363" t="str">
        <f t="shared" si="30"/>
        <v/>
      </c>
      <c r="S173" s="362" t="str">
        <f t="shared" si="34"/>
        <v/>
      </c>
      <c r="W173" s="361"/>
      <c r="AA173" s="341"/>
      <c r="AB173" s="346"/>
      <c r="AC173" s="346"/>
      <c r="AD173" s="346"/>
      <c r="AE173" s="346"/>
      <c r="AF173" s="346"/>
      <c r="AG173" s="346"/>
      <c r="AH173" s="346"/>
      <c r="AI173" s="346"/>
      <c r="AJ173" s="346"/>
      <c r="AK173" s="346"/>
      <c r="AL173" s="346"/>
      <c r="AM173" s="346"/>
      <c r="AN173" s="346"/>
      <c r="AO173" s="346"/>
      <c r="AP173" s="346"/>
      <c r="AQ173" s="346"/>
      <c r="AR173" s="346"/>
    </row>
    <row r="174" spans="1:44" s="345" customFormat="1" x14ac:dyDescent="0.25">
      <c r="A174" s="364" t="str">
        <f t="shared" si="31"/>
        <v/>
      </c>
      <c r="B174" s="749"/>
      <c r="C174" s="750"/>
      <c r="D174" s="750"/>
      <c r="E174" s="751"/>
      <c r="F174" s="752"/>
      <c r="G174" s="753"/>
      <c r="H174" s="676"/>
      <c r="I174" s="677"/>
      <c r="J174" s="366" t="str">
        <f t="shared" si="26"/>
        <v/>
      </c>
      <c r="K174" s="365"/>
      <c r="L174" s="349">
        <f t="shared" si="32"/>
        <v>1</v>
      </c>
      <c r="M174" s="349">
        <f t="shared" si="33"/>
        <v>1</v>
      </c>
      <c r="N174" s="349">
        <f t="shared" si="27"/>
        <v>1</v>
      </c>
      <c r="O174" s="349">
        <f t="shared" si="28"/>
        <v>1</v>
      </c>
      <c r="P174" s="349">
        <f t="shared" si="29"/>
        <v>4</v>
      </c>
      <c r="Q174" s="349" t="str">
        <f>IF(OR(P174=0,P174=4),"",IF(L174=100,'12 - 1 - AUXILIAR-MANTENIMIENTO'!$B$129,IF(M174=1,'12 - 1 - AUXILIAR-MANTENIMIENTO'!$B$130,IF(N174=1,'12 - 1 - AUXILIAR-MANTENIMIENTO'!$B$131,IF(O174=1,'12 - 1 - AUXILIAR-MANTENIMIENTO'!$B$132,IF(N174=100,'12 - 1 - AUXILIAR-MANTENIMIENTO'!$B$133,S174))))))</f>
        <v/>
      </c>
      <c r="R174" s="363" t="str">
        <f t="shared" si="30"/>
        <v/>
      </c>
      <c r="S174" s="362" t="str">
        <f t="shared" si="34"/>
        <v/>
      </c>
      <c r="W174" s="361"/>
      <c r="AA174" s="341"/>
      <c r="AB174" s="346"/>
      <c r="AC174" s="346"/>
      <c r="AD174" s="346"/>
      <c r="AE174" s="346"/>
      <c r="AF174" s="346"/>
      <c r="AG174" s="346"/>
      <c r="AH174" s="346"/>
      <c r="AI174" s="346"/>
      <c r="AJ174" s="346"/>
      <c r="AK174" s="346"/>
      <c r="AL174" s="346"/>
      <c r="AM174" s="346"/>
      <c r="AN174" s="346"/>
      <c r="AO174" s="346"/>
      <c r="AP174" s="346"/>
      <c r="AQ174" s="346"/>
      <c r="AR174" s="346"/>
    </row>
    <row r="175" spans="1:44" s="345" customFormat="1" x14ac:dyDescent="0.25">
      <c r="A175" s="364" t="str">
        <f t="shared" si="31"/>
        <v/>
      </c>
      <c r="B175" s="749"/>
      <c r="C175" s="750"/>
      <c r="D175" s="750"/>
      <c r="E175" s="751"/>
      <c r="F175" s="752"/>
      <c r="G175" s="753"/>
      <c r="H175" s="676"/>
      <c r="I175" s="677"/>
      <c r="J175" s="366" t="str">
        <f t="shared" si="26"/>
        <v/>
      </c>
      <c r="K175" s="365"/>
      <c r="L175" s="349">
        <f t="shared" si="32"/>
        <v>1</v>
      </c>
      <c r="M175" s="349">
        <f t="shared" si="33"/>
        <v>1</v>
      </c>
      <c r="N175" s="349">
        <f t="shared" si="27"/>
        <v>1</v>
      </c>
      <c r="O175" s="349">
        <f t="shared" si="28"/>
        <v>1</v>
      </c>
      <c r="P175" s="349">
        <f t="shared" si="29"/>
        <v>4</v>
      </c>
      <c r="Q175" s="349" t="str">
        <f>IF(OR(P175=0,P175=4),"",IF(L175=100,'12 - 1 - AUXILIAR-MANTENIMIENTO'!$B$129,IF(M175=1,'12 - 1 - AUXILIAR-MANTENIMIENTO'!$B$130,IF(N175=1,'12 - 1 - AUXILIAR-MANTENIMIENTO'!$B$131,IF(O175=1,'12 - 1 - AUXILIAR-MANTENIMIENTO'!$B$132,IF(N175=100,'12 - 1 - AUXILIAR-MANTENIMIENTO'!$B$133,S175))))))</f>
        <v/>
      </c>
      <c r="R175" s="363" t="str">
        <f t="shared" si="30"/>
        <v/>
      </c>
      <c r="S175" s="362" t="str">
        <f t="shared" si="34"/>
        <v/>
      </c>
      <c r="W175" s="361"/>
      <c r="AA175" s="341"/>
      <c r="AB175" s="346"/>
      <c r="AC175" s="346"/>
      <c r="AD175" s="346"/>
      <c r="AE175" s="346"/>
      <c r="AF175" s="346"/>
      <c r="AG175" s="346"/>
      <c r="AH175" s="346"/>
      <c r="AI175" s="346"/>
      <c r="AJ175" s="346"/>
      <c r="AK175" s="346"/>
      <c r="AL175" s="346"/>
      <c r="AM175" s="346"/>
      <c r="AN175" s="346"/>
      <c r="AO175" s="346"/>
      <c r="AP175" s="346"/>
      <c r="AQ175" s="346"/>
      <c r="AR175" s="346"/>
    </row>
    <row r="176" spans="1:44" s="345" customFormat="1" x14ac:dyDescent="0.25">
      <c r="A176" s="364" t="str">
        <f t="shared" si="31"/>
        <v/>
      </c>
      <c r="B176" s="749"/>
      <c r="C176" s="750"/>
      <c r="D176" s="750"/>
      <c r="E176" s="751"/>
      <c r="F176" s="752"/>
      <c r="G176" s="753"/>
      <c r="H176" s="676"/>
      <c r="I176" s="677"/>
      <c r="J176" s="366" t="str">
        <f t="shared" si="26"/>
        <v/>
      </c>
      <c r="K176" s="365"/>
      <c r="L176" s="349">
        <f t="shared" si="32"/>
        <v>1</v>
      </c>
      <c r="M176" s="349">
        <f t="shared" si="33"/>
        <v>1</v>
      </c>
      <c r="N176" s="349">
        <f t="shared" si="27"/>
        <v>1</v>
      </c>
      <c r="O176" s="349">
        <f t="shared" si="28"/>
        <v>1</v>
      </c>
      <c r="P176" s="349">
        <f t="shared" si="29"/>
        <v>4</v>
      </c>
      <c r="Q176" s="349" t="str">
        <f>IF(OR(P176=0,P176=4),"",IF(L176=100,'12 - 1 - AUXILIAR-MANTENIMIENTO'!$B$129,IF(M176=1,'12 - 1 - AUXILIAR-MANTENIMIENTO'!$B$130,IF(N176=1,'12 - 1 - AUXILIAR-MANTENIMIENTO'!$B$131,IF(O176=1,'12 - 1 - AUXILIAR-MANTENIMIENTO'!$B$132,IF(N176=100,'12 - 1 - AUXILIAR-MANTENIMIENTO'!$B$133,S176))))))</f>
        <v/>
      </c>
      <c r="R176" s="363" t="str">
        <f t="shared" si="30"/>
        <v/>
      </c>
      <c r="S176" s="362" t="str">
        <f t="shared" si="34"/>
        <v/>
      </c>
      <c r="W176" s="361"/>
      <c r="AA176" s="341"/>
      <c r="AB176" s="346"/>
      <c r="AC176" s="346"/>
      <c r="AD176" s="346"/>
      <c r="AE176" s="346"/>
      <c r="AF176" s="346"/>
      <c r="AG176" s="346"/>
      <c r="AH176" s="346"/>
      <c r="AI176" s="346"/>
      <c r="AJ176" s="346"/>
      <c r="AK176" s="346"/>
      <c r="AL176" s="346"/>
      <c r="AM176" s="346"/>
      <c r="AN176" s="346"/>
      <c r="AO176" s="346"/>
      <c r="AP176" s="346"/>
      <c r="AQ176" s="346"/>
      <c r="AR176" s="346"/>
    </row>
    <row r="177" spans="1:44" s="345" customFormat="1" x14ac:dyDescent="0.25">
      <c r="A177" s="364" t="str">
        <f t="shared" si="31"/>
        <v/>
      </c>
      <c r="B177" s="749"/>
      <c r="C177" s="750"/>
      <c r="D177" s="750"/>
      <c r="E177" s="751"/>
      <c r="F177" s="752"/>
      <c r="G177" s="753"/>
      <c r="H177" s="676"/>
      <c r="I177" s="677"/>
      <c r="J177" s="366" t="str">
        <f t="shared" si="26"/>
        <v/>
      </c>
      <c r="K177" s="365"/>
      <c r="L177" s="349">
        <f t="shared" si="32"/>
        <v>1</v>
      </c>
      <c r="M177" s="349">
        <f t="shared" si="33"/>
        <v>1</v>
      </c>
      <c r="N177" s="349">
        <f t="shared" si="27"/>
        <v>1</v>
      </c>
      <c r="O177" s="349">
        <f t="shared" si="28"/>
        <v>1</v>
      </c>
      <c r="P177" s="349">
        <f t="shared" si="29"/>
        <v>4</v>
      </c>
      <c r="Q177" s="349" t="str">
        <f>IF(OR(P177=0,P177=4),"",IF(L177=100,'12 - 1 - AUXILIAR-MANTENIMIENTO'!$B$129,IF(M177=1,'12 - 1 - AUXILIAR-MANTENIMIENTO'!$B$130,IF(N177=1,'12 - 1 - AUXILIAR-MANTENIMIENTO'!$B$131,IF(O177=1,'12 - 1 - AUXILIAR-MANTENIMIENTO'!$B$132,IF(N177=100,'12 - 1 - AUXILIAR-MANTENIMIENTO'!$B$133,S177))))))</f>
        <v/>
      </c>
      <c r="R177" s="363" t="str">
        <f t="shared" si="30"/>
        <v/>
      </c>
      <c r="S177" s="362" t="str">
        <f t="shared" si="34"/>
        <v/>
      </c>
      <c r="W177" s="361"/>
      <c r="AA177" s="341"/>
      <c r="AB177" s="346"/>
      <c r="AC177" s="346"/>
      <c r="AD177" s="346"/>
      <c r="AE177" s="346"/>
      <c r="AF177" s="346"/>
      <c r="AG177" s="346"/>
      <c r="AH177" s="346"/>
      <c r="AI177" s="346"/>
      <c r="AJ177" s="346"/>
      <c r="AK177" s="346"/>
      <c r="AL177" s="346"/>
      <c r="AM177" s="346"/>
      <c r="AN177" s="346"/>
      <c r="AO177" s="346"/>
      <c r="AP177" s="346"/>
      <c r="AQ177" s="346"/>
      <c r="AR177" s="346"/>
    </row>
    <row r="178" spans="1:44" s="345" customFormat="1" x14ac:dyDescent="0.25">
      <c r="A178" s="364" t="str">
        <f t="shared" si="31"/>
        <v/>
      </c>
      <c r="B178" s="749"/>
      <c r="C178" s="750"/>
      <c r="D178" s="750"/>
      <c r="E178" s="751"/>
      <c r="F178" s="752"/>
      <c r="G178" s="753"/>
      <c r="H178" s="676"/>
      <c r="I178" s="677"/>
      <c r="J178" s="366" t="str">
        <f t="shared" si="26"/>
        <v/>
      </c>
      <c r="K178" s="365"/>
      <c r="L178" s="349">
        <f t="shared" si="32"/>
        <v>1</v>
      </c>
      <c r="M178" s="349">
        <f t="shared" si="33"/>
        <v>1</v>
      </c>
      <c r="N178" s="349">
        <f t="shared" si="27"/>
        <v>1</v>
      </c>
      <c r="O178" s="349">
        <f t="shared" si="28"/>
        <v>1</v>
      </c>
      <c r="P178" s="349">
        <f t="shared" si="29"/>
        <v>4</v>
      </c>
      <c r="Q178" s="349" t="str">
        <f>IF(OR(P178=0,P178=4),"",IF(L178=100,'12 - 1 - AUXILIAR-MANTENIMIENTO'!$B$129,IF(M178=1,'12 - 1 - AUXILIAR-MANTENIMIENTO'!$B$130,IF(N178=1,'12 - 1 - AUXILIAR-MANTENIMIENTO'!$B$131,IF(O178=1,'12 - 1 - AUXILIAR-MANTENIMIENTO'!$B$132,IF(N178=100,'12 - 1 - AUXILIAR-MANTENIMIENTO'!$B$133,S178))))))</f>
        <v/>
      </c>
      <c r="R178" s="363" t="str">
        <f t="shared" si="30"/>
        <v/>
      </c>
      <c r="S178" s="362" t="str">
        <f t="shared" si="34"/>
        <v/>
      </c>
      <c r="W178" s="361"/>
      <c r="AA178" s="341"/>
      <c r="AB178" s="346"/>
      <c r="AC178" s="346"/>
      <c r="AD178" s="346"/>
      <c r="AE178" s="346"/>
      <c r="AF178" s="346"/>
      <c r="AG178" s="346"/>
      <c r="AH178" s="346"/>
      <c r="AI178" s="346"/>
      <c r="AJ178" s="346"/>
      <c r="AK178" s="346"/>
      <c r="AL178" s="346"/>
      <c r="AM178" s="346"/>
      <c r="AN178" s="346"/>
      <c r="AO178" s="346"/>
      <c r="AP178" s="346"/>
      <c r="AQ178" s="346"/>
      <c r="AR178" s="346"/>
    </row>
    <row r="179" spans="1:44" s="345" customFormat="1" x14ac:dyDescent="0.25">
      <c r="A179" s="364" t="str">
        <f t="shared" si="31"/>
        <v/>
      </c>
      <c r="B179" s="749"/>
      <c r="C179" s="750"/>
      <c r="D179" s="750"/>
      <c r="E179" s="751"/>
      <c r="F179" s="752"/>
      <c r="G179" s="753"/>
      <c r="H179" s="676"/>
      <c r="I179" s="677"/>
      <c r="J179" s="366" t="str">
        <f t="shared" si="26"/>
        <v/>
      </c>
      <c r="K179" s="365"/>
      <c r="L179" s="349">
        <f t="shared" si="32"/>
        <v>1</v>
      </c>
      <c r="M179" s="349">
        <f t="shared" si="33"/>
        <v>1</v>
      </c>
      <c r="N179" s="349">
        <f t="shared" si="27"/>
        <v>1</v>
      </c>
      <c r="O179" s="349">
        <f t="shared" si="28"/>
        <v>1</v>
      </c>
      <c r="P179" s="349">
        <f t="shared" si="29"/>
        <v>4</v>
      </c>
      <c r="Q179" s="349" t="str">
        <f>IF(OR(P179=0,P179=4),"",IF(L179=100,'12 - 1 - AUXILIAR-MANTENIMIENTO'!$B$129,IF(M179=1,'12 - 1 - AUXILIAR-MANTENIMIENTO'!$B$130,IF(N179=1,'12 - 1 - AUXILIAR-MANTENIMIENTO'!$B$131,IF(O179=1,'12 - 1 - AUXILIAR-MANTENIMIENTO'!$B$132,IF(N179=100,'12 - 1 - AUXILIAR-MANTENIMIENTO'!$B$133,S179))))))</f>
        <v/>
      </c>
      <c r="R179" s="363" t="str">
        <f t="shared" si="30"/>
        <v/>
      </c>
      <c r="S179" s="362" t="str">
        <f t="shared" si="34"/>
        <v/>
      </c>
      <c r="W179" s="361"/>
      <c r="AA179" s="341"/>
      <c r="AB179" s="346"/>
      <c r="AC179" s="346"/>
      <c r="AD179" s="346"/>
      <c r="AE179" s="346"/>
      <c r="AF179" s="346"/>
      <c r="AG179" s="346"/>
      <c r="AH179" s="346"/>
      <c r="AI179" s="346"/>
      <c r="AJ179" s="346"/>
      <c r="AK179" s="346"/>
      <c r="AL179" s="346"/>
      <c r="AM179" s="346"/>
      <c r="AN179" s="346"/>
      <c r="AO179" s="346"/>
      <c r="AP179" s="346"/>
      <c r="AQ179" s="346"/>
      <c r="AR179" s="346"/>
    </row>
    <row r="180" spans="1:44" s="345" customFormat="1" x14ac:dyDescent="0.25">
      <c r="A180" s="364" t="str">
        <f t="shared" si="31"/>
        <v/>
      </c>
      <c r="B180" s="749"/>
      <c r="C180" s="750"/>
      <c r="D180" s="750"/>
      <c r="E180" s="751"/>
      <c r="F180" s="752"/>
      <c r="G180" s="753"/>
      <c r="H180" s="676"/>
      <c r="I180" s="677"/>
      <c r="J180" s="366" t="str">
        <f t="shared" si="26"/>
        <v/>
      </c>
      <c r="K180" s="365"/>
      <c r="L180" s="349">
        <f t="shared" si="32"/>
        <v>1</v>
      </c>
      <c r="M180" s="349">
        <f t="shared" si="33"/>
        <v>1</v>
      </c>
      <c r="N180" s="349">
        <f t="shared" si="27"/>
        <v>1</v>
      </c>
      <c r="O180" s="349">
        <f t="shared" si="28"/>
        <v>1</v>
      </c>
      <c r="P180" s="349">
        <f t="shared" si="29"/>
        <v>4</v>
      </c>
      <c r="Q180" s="349" t="str">
        <f>IF(OR(P180=0,P180=4),"",IF(L180=100,'12 - 1 - AUXILIAR-MANTENIMIENTO'!$B$129,IF(M180=1,'12 - 1 - AUXILIAR-MANTENIMIENTO'!$B$130,IF(N180=1,'12 - 1 - AUXILIAR-MANTENIMIENTO'!$B$131,IF(O180=1,'12 - 1 - AUXILIAR-MANTENIMIENTO'!$B$132,IF(N180=100,'12 - 1 - AUXILIAR-MANTENIMIENTO'!$B$133,S180))))))</f>
        <v/>
      </c>
      <c r="R180" s="363" t="str">
        <f t="shared" si="30"/>
        <v/>
      </c>
      <c r="S180" s="362" t="str">
        <f t="shared" si="34"/>
        <v/>
      </c>
      <c r="W180" s="361"/>
      <c r="AA180" s="341"/>
      <c r="AB180" s="346"/>
      <c r="AC180" s="346"/>
      <c r="AD180" s="346"/>
      <c r="AE180" s="346"/>
      <c r="AF180" s="346"/>
      <c r="AG180" s="346"/>
      <c r="AH180" s="346"/>
      <c r="AI180" s="346"/>
      <c r="AJ180" s="346"/>
      <c r="AK180" s="346"/>
      <c r="AL180" s="346"/>
      <c r="AM180" s="346"/>
      <c r="AN180" s="346"/>
      <c r="AO180" s="346"/>
      <c r="AP180" s="346"/>
      <c r="AQ180" s="346"/>
      <c r="AR180" s="346"/>
    </row>
    <row r="181" spans="1:44" s="345" customFormat="1" x14ac:dyDescent="0.25">
      <c r="A181" s="364" t="str">
        <f t="shared" si="31"/>
        <v/>
      </c>
      <c r="B181" s="749"/>
      <c r="C181" s="750"/>
      <c r="D181" s="750"/>
      <c r="E181" s="751"/>
      <c r="F181" s="752"/>
      <c r="G181" s="753"/>
      <c r="H181" s="676"/>
      <c r="I181" s="677"/>
      <c r="J181" s="366" t="str">
        <f t="shared" si="26"/>
        <v/>
      </c>
      <c r="K181" s="365"/>
      <c r="L181" s="349">
        <f t="shared" si="32"/>
        <v>1</v>
      </c>
      <c r="M181" s="349">
        <f t="shared" si="33"/>
        <v>1</v>
      </c>
      <c r="N181" s="349">
        <f t="shared" si="27"/>
        <v>1</v>
      </c>
      <c r="O181" s="349">
        <f t="shared" si="28"/>
        <v>1</v>
      </c>
      <c r="P181" s="349">
        <f t="shared" si="29"/>
        <v>4</v>
      </c>
      <c r="Q181" s="349" t="str">
        <f>IF(OR(P181=0,P181=4),"",IF(L181=100,'12 - 1 - AUXILIAR-MANTENIMIENTO'!$B$129,IF(M181=1,'12 - 1 - AUXILIAR-MANTENIMIENTO'!$B$130,IF(N181=1,'12 - 1 - AUXILIAR-MANTENIMIENTO'!$B$131,IF(O181=1,'12 - 1 - AUXILIAR-MANTENIMIENTO'!$B$132,IF(N181=100,'12 - 1 - AUXILIAR-MANTENIMIENTO'!$B$133,S181))))))</f>
        <v/>
      </c>
      <c r="R181" s="363" t="str">
        <f t="shared" si="30"/>
        <v/>
      </c>
      <c r="S181" s="362" t="str">
        <f t="shared" si="34"/>
        <v/>
      </c>
      <c r="W181" s="361"/>
      <c r="AA181" s="341"/>
      <c r="AB181" s="346"/>
      <c r="AC181" s="346"/>
      <c r="AD181" s="346"/>
      <c r="AE181" s="346"/>
      <c r="AF181" s="346"/>
      <c r="AG181" s="346"/>
      <c r="AH181" s="346"/>
      <c r="AI181" s="346"/>
      <c r="AJ181" s="346"/>
      <c r="AK181" s="346"/>
      <c r="AL181" s="346"/>
      <c r="AM181" s="346"/>
      <c r="AN181" s="346"/>
      <c r="AO181" s="346"/>
      <c r="AP181" s="346"/>
      <c r="AQ181" s="346"/>
      <c r="AR181" s="346"/>
    </row>
    <row r="182" spans="1:44" s="345" customFormat="1" x14ac:dyDescent="0.25">
      <c r="A182" s="364" t="str">
        <f t="shared" si="31"/>
        <v/>
      </c>
      <c r="B182" s="749"/>
      <c r="C182" s="750"/>
      <c r="D182" s="750"/>
      <c r="E182" s="751"/>
      <c r="F182" s="752"/>
      <c r="G182" s="753"/>
      <c r="H182" s="676"/>
      <c r="I182" s="677"/>
      <c r="J182" s="366" t="str">
        <f t="shared" si="26"/>
        <v/>
      </c>
      <c r="K182" s="365"/>
      <c r="L182" s="349">
        <f t="shared" si="32"/>
        <v>1</v>
      </c>
      <c r="M182" s="349">
        <f t="shared" si="33"/>
        <v>1</v>
      </c>
      <c r="N182" s="349">
        <f t="shared" si="27"/>
        <v>1</v>
      </c>
      <c r="O182" s="349">
        <f t="shared" si="28"/>
        <v>1</v>
      </c>
      <c r="P182" s="349">
        <f t="shared" si="29"/>
        <v>4</v>
      </c>
      <c r="Q182" s="349" t="str">
        <f>IF(OR(P182=0,P182=4),"",IF(L182=100,'12 - 1 - AUXILIAR-MANTENIMIENTO'!$B$129,IF(M182=1,'12 - 1 - AUXILIAR-MANTENIMIENTO'!$B$130,IF(N182=1,'12 - 1 - AUXILIAR-MANTENIMIENTO'!$B$131,IF(O182=1,'12 - 1 - AUXILIAR-MANTENIMIENTO'!$B$132,IF(N182=100,'12 - 1 - AUXILIAR-MANTENIMIENTO'!$B$133,S182))))))</f>
        <v/>
      </c>
      <c r="R182" s="363" t="str">
        <f t="shared" si="30"/>
        <v/>
      </c>
      <c r="S182" s="362" t="str">
        <f t="shared" si="34"/>
        <v/>
      </c>
      <c r="W182" s="361"/>
      <c r="AA182" s="341"/>
      <c r="AB182" s="346"/>
      <c r="AC182" s="346"/>
      <c r="AD182" s="346"/>
      <c r="AE182" s="346"/>
      <c r="AF182" s="346"/>
      <c r="AG182" s="346"/>
      <c r="AH182" s="346"/>
      <c r="AI182" s="346"/>
      <c r="AJ182" s="346"/>
      <c r="AK182" s="346"/>
      <c r="AL182" s="346"/>
      <c r="AM182" s="346"/>
      <c r="AN182" s="346"/>
      <c r="AO182" s="346"/>
      <c r="AP182" s="346"/>
      <c r="AQ182" s="346"/>
      <c r="AR182" s="346"/>
    </row>
    <row r="183" spans="1:44" s="345" customFormat="1" x14ac:dyDescent="0.25">
      <c r="A183" s="364" t="str">
        <f t="shared" si="31"/>
        <v/>
      </c>
      <c r="B183" s="749"/>
      <c r="C183" s="750"/>
      <c r="D183" s="750"/>
      <c r="E183" s="751"/>
      <c r="F183" s="752"/>
      <c r="G183" s="753"/>
      <c r="H183" s="676"/>
      <c r="I183" s="677"/>
      <c r="J183" s="366" t="str">
        <f t="shared" si="26"/>
        <v/>
      </c>
      <c r="K183" s="365"/>
      <c r="L183" s="349">
        <f t="shared" si="32"/>
        <v>1</v>
      </c>
      <c r="M183" s="349">
        <f t="shared" si="33"/>
        <v>1</v>
      </c>
      <c r="N183" s="349">
        <f t="shared" si="27"/>
        <v>1</v>
      </c>
      <c r="O183" s="349">
        <f t="shared" si="28"/>
        <v>1</v>
      </c>
      <c r="P183" s="349">
        <f t="shared" si="29"/>
        <v>4</v>
      </c>
      <c r="Q183" s="349" t="str">
        <f>IF(OR(P183=0,P183=4),"",IF(L183=100,'12 - 1 - AUXILIAR-MANTENIMIENTO'!$B$129,IF(M183=1,'12 - 1 - AUXILIAR-MANTENIMIENTO'!$B$130,IF(N183=1,'12 - 1 - AUXILIAR-MANTENIMIENTO'!$B$131,IF(O183=1,'12 - 1 - AUXILIAR-MANTENIMIENTO'!$B$132,IF(N183=100,'12 - 1 - AUXILIAR-MANTENIMIENTO'!$B$133,S183))))))</f>
        <v/>
      </c>
      <c r="R183" s="363" t="str">
        <f t="shared" si="30"/>
        <v/>
      </c>
      <c r="S183" s="362" t="str">
        <f t="shared" si="34"/>
        <v/>
      </c>
      <c r="W183" s="361"/>
      <c r="AA183" s="341"/>
      <c r="AB183" s="346"/>
      <c r="AC183" s="346"/>
      <c r="AD183" s="346"/>
      <c r="AE183" s="346"/>
      <c r="AF183" s="346"/>
      <c r="AG183" s="346"/>
      <c r="AH183" s="346"/>
      <c r="AI183" s="346"/>
      <c r="AJ183" s="346"/>
      <c r="AK183" s="346"/>
      <c r="AL183" s="346"/>
      <c r="AM183" s="346"/>
      <c r="AN183" s="346"/>
      <c r="AO183" s="346"/>
      <c r="AP183" s="346"/>
      <c r="AQ183" s="346"/>
      <c r="AR183" s="346"/>
    </row>
    <row r="184" spans="1:44" s="345" customFormat="1" x14ac:dyDescent="0.25">
      <c r="A184" s="364" t="str">
        <f t="shared" si="31"/>
        <v/>
      </c>
      <c r="B184" s="749"/>
      <c r="C184" s="750"/>
      <c r="D184" s="750"/>
      <c r="E184" s="751"/>
      <c r="F184" s="752"/>
      <c r="G184" s="753"/>
      <c r="H184" s="676"/>
      <c r="I184" s="677"/>
      <c r="J184" s="366" t="str">
        <f t="shared" si="26"/>
        <v/>
      </c>
      <c r="K184" s="365"/>
      <c r="L184" s="349">
        <f t="shared" si="32"/>
        <v>1</v>
      </c>
      <c r="M184" s="349">
        <f t="shared" si="33"/>
        <v>1</v>
      </c>
      <c r="N184" s="349">
        <f t="shared" si="27"/>
        <v>1</v>
      </c>
      <c r="O184" s="349">
        <f t="shared" si="28"/>
        <v>1</v>
      </c>
      <c r="P184" s="349">
        <f t="shared" si="29"/>
        <v>4</v>
      </c>
      <c r="Q184" s="349" t="str">
        <f>IF(OR(P184=0,P184=4),"",IF(L184=100,'12 - 1 - AUXILIAR-MANTENIMIENTO'!$B$129,IF(M184=1,'12 - 1 - AUXILIAR-MANTENIMIENTO'!$B$130,IF(N184=1,'12 - 1 - AUXILIAR-MANTENIMIENTO'!$B$131,IF(O184=1,'12 - 1 - AUXILIAR-MANTENIMIENTO'!$B$132,IF(N184=100,'12 - 1 - AUXILIAR-MANTENIMIENTO'!$B$133,S184))))))</f>
        <v/>
      </c>
      <c r="R184" s="363" t="str">
        <f t="shared" si="30"/>
        <v/>
      </c>
      <c r="S184" s="362" t="str">
        <f t="shared" si="34"/>
        <v/>
      </c>
      <c r="W184" s="361"/>
      <c r="AA184" s="341"/>
      <c r="AB184" s="346"/>
      <c r="AC184" s="346"/>
      <c r="AD184" s="346"/>
      <c r="AE184" s="346"/>
      <c r="AF184" s="346"/>
      <c r="AG184" s="346"/>
      <c r="AH184" s="346"/>
      <c r="AI184" s="346"/>
      <c r="AJ184" s="346"/>
      <c r="AK184" s="346"/>
      <c r="AL184" s="346"/>
      <c r="AM184" s="346"/>
      <c r="AN184" s="346"/>
      <c r="AO184" s="346"/>
      <c r="AP184" s="346"/>
      <c r="AQ184" s="346"/>
      <c r="AR184" s="346"/>
    </row>
    <row r="185" spans="1:44" s="345" customFormat="1" x14ac:dyDescent="0.25">
      <c r="A185" s="364" t="str">
        <f t="shared" si="31"/>
        <v/>
      </c>
      <c r="B185" s="749"/>
      <c r="C185" s="750"/>
      <c r="D185" s="750"/>
      <c r="E185" s="751"/>
      <c r="F185" s="752"/>
      <c r="G185" s="753"/>
      <c r="H185" s="676"/>
      <c r="I185" s="677"/>
      <c r="J185" s="366" t="str">
        <f t="shared" si="26"/>
        <v/>
      </c>
      <c r="K185" s="365"/>
      <c r="L185" s="349">
        <f t="shared" si="32"/>
        <v>1</v>
      </c>
      <c r="M185" s="349">
        <f t="shared" si="33"/>
        <v>1</v>
      </c>
      <c r="N185" s="349">
        <f t="shared" si="27"/>
        <v>1</v>
      </c>
      <c r="O185" s="349">
        <f t="shared" si="28"/>
        <v>1</v>
      </c>
      <c r="P185" s="349">
        <f t="shared" si="29"/>
        <v>4</v>
      </c>
      <c r="Q185" s="349" t="str">
        <f>IF(OR(P185=0,P185=4),"",IF(L185=100,'12 - 1 - AUXILIAR-MANTENIMIENTO'!$B$129,IF(M185=1,'12 - 1 - AUXILIAR-MANTENIMIENTO'!$B$130,IF(N185=1,'12 - 1 - AUXILIAR-MANTENIMIENTO'!$B$131,IF(O185=1,'12 - 1 - AUXILIAR-MANTENIMIENTO'!$B$132,IF(N185=100,'12 - 1 - AUXILIAR-MANTENIMIENTO'!$B$133,S185))))))</f>
        <v/>
      </c>
      <c r="R185" s="363" t="str">
        <f t="shared" si="30"/>
        <v/>
      </c>
      <c r="S185" s="362" t="str">
        <f t="shared" si="34"/>
        <v/>
      </c>
      <c r="W185" s="361"/>
      <c r="AA185" s="341"/>
      <c r="AB185" s="346"/>
      <c r="AC185" s="346"/>
      <c r="AD185" s="346"/>
      <c r="AE185" s="346"/>
      <c r="AF185" s="346"/>
      <c r="AG185" s="346"/>
      <c r="AH185" s="346"/>
      <c r="AI185" s="346"/>
      <c r="AJ185" s="346"/>
      <c r="AK185" s="346"/>
      <c r="AL185" s="346"/>
      <c r="AM185" s="346"/>
      <c r="AN185" s="346"/>
      <c r="AO185" s="346"/>
      <c r="AP185" s="346"/>
      <c r="AQ185" s="346"/>
      <c r="AR185" s="346"/>
    </row>
    <row r="186" spans="1:44" s="345" customFormat="1" x14ac:dyDescent="0.25">
      <c r="A186" s="364" t="str">
        <f t="shared" si="31"/>
        <v/>
      </c>
      <c r="B186" s="749"/>
      <c r="C186" s="750"/>
      <c r="D186" s="750"/>
      <c r="E186" s="751"/>
      <c r="F186" s="752"/>
      <c r="G186" s="753"/>
      <c r="H186" s="676"/>
      <c r="I186" s="677"/>
      <c r="J186" s="366" t="str">
        <f t="shared" si="26"/>
        <v/>
      </c>
      <c r="K186" s="365"/>
      <c r="L186" s="349">
        <f t="shared" si="32"/>
        <v>1</v>
      </c>
      <c r="M186" s="349">
        <f t="shared" si="33"/>
        <v>1</v>
      </c>
      <c r="N186" s="349">
        <f t="shared" si="27"/>
        <v>1</v>
      </c>
      <c r="O186" s="349">
        <f t="shared" si="28"/>
        <v>1</v>
      </c>
      <c r="P186" s="349">
        <f t="shared" si="29"/>
        <v>4</v>
      </c>
      <c r="Q186" s="349" t="str">
        <f>IF(OR(P186=0,P186=4),"",IF(L186=100,'12 - 1 - AUXILIAR-MANTENIMIENTO'!$B$129,IF(M186=1,'12 - 1 - AUXILIAR-MANTENIMIENTO'!$B$130,IF(N186=1,'12 - 1 - AUXILIAR-MANTENIMIENTO'!$B$131,IF(O186=1,'12 - 1 - AUXILIAR-MANTENIMIENTO'!$B$132,IF(N186=100,'12 - 1 - AUXILIAR-MANTENIMIENTO'!$B$133,S186))))))</f>
        <v/>
      </c>
      <c r="R186" s="363" t="str">
        <f t="shared" si="30"/>
        <v/>
      </c>
      <c r="S186" s="362" t="str">
        <f t="shared" si="34"/>
        <v/>
      </c>
      <c r="W186" s="361"/>
      <c r="AA186" s="341"/>
      <c r="AB186" s="346"/>
      <c r="AC186" s="346"/>
      <c r="AD186" s="346"/>
      <c r="AE186" s="346"/>
      <c r="AF186" s="346"/>
      <c r="AG186" s="346"/>
      <c r="AH186" s="346"/>
      <c r="AI186" s="346"/>
      <c r="AJ186" s="346"/>
      <c r="AK186" s="346"/>
      <c r="AL186" s="346"/>
      <c r="AM186" s="346"/>
      <c r="AN186" s="346"/>
      <c r="AO186" s="346"/>
      <c r="AP186" s="346"/>
      <c r="AQ186" s="346"/>
      <c r="AR186" s="346"/>
    </row>
    <row r="187" spans="1:44" s="345" customFormat="1" x14ac:dyDescent="0.25">
      <c r="A187" s="364" t="str">
        <f t="shared" si="31"/>
        <v/>
      </c>
      <c r="B187" s="749"/>
      <c r="C187" s="750"/>
      <c r="D187" s="750"/>
      <c r="E187" s="751"/>
      <c r="F187" s="752"/>
      <c r="G187" s="753"/>
      <c r="H187" s="676"/>
      <c r="I187" s="677"/>
      <c r="J187" s="366" t="str">
        <f t="shared" si="26"/>
        <v/>
      </c>
      <c r="K187" s="365"/>
      <c r="L187" s="349">
        <f t="shared" si="32"/>
        <v>1</v>
      </c>
      <c r="M187" s="349">
        <f t="shared" si="33"/>
        <v>1</v>
      </c>
      <c r="N187" s="349">
        <f t="shared" si="27"/>
        <v>1</v>
      </c>
      <c r="O187" s="349">
        <f t="shared" si="28"/>
        <v>1</v>
      </c>
      <c r="P187" s="349">
        <f t="shared" si="29"/>
        <v>4</v>
      </c>
      <c r="Q187" s="349" t="str">
        <f>IF(OR(P187=0,P187=4),"",IF(L187=100,'12 - 1 - AUXILIAR-MANTENIMIENTO'!$B$129,IF(M187=1,'12 - 1 - AUXILIAR-MANTENIMIENTO'!$B$130,IF(N187=1,'12 - 1 - AUXILIAR-MANTENIMIENTO'!$B$131,IF(O187=1,'12 - 1 - AUXILIAR-MANTENIMIENTO'!$B$132,IF(N187=100,'12 - 1 - AUXILIAR-MANTENIMIENTO'!$B$133,S187))))))</f>
        <v/>
      </c>
      <c r="R187" s="363" t="str">
        <f t="shared" si="30"/>
        <v/>
      </c>
      <c r="S187" s="362" t="str">
        <f t="shared" si="34"/>
        <v/>
      </c>
      <c r="W187" s="361"/>
      <c r="AA187" s="341"/>
      <c r="AB187" s="346"/>
      <c r="AC187" s="346"/>
      <c r="AD187" s="346"/>
      <c r="AE187" s="346"/>
      <c r="AF187" s="346"/>
      <c r="AG187" s="346"/>
      <c r="AH187" s="346"/>
      <c r="AI187" s="346"/>
      <c r="AJ187" s="346"/>
      <c r="AK187" s="346"/>
      <c r="AL187" s="346"/>
      <c r="AM187" s="346"/>
      <c r="AN187" s="346"/>
      <c r="AO187" s="346"/>
      <c r="AP187" s="346"/>
      <c r="AQ187" s="346"/>
      <c r="AR187" s="346"/>
    </row>
    <row r="188" spans="1:44" s="345" customFormat="1" x14ac:dyDescent="0.25">
      <c r="A188" s="364" t="str">
        <f t="shared" si="31"/>
        <v/>
      </c>
      <c r="B188" s="749"/>
      <c r="C188" s="750"/>
      <c r="D188" s="750"/>
      <c r="E188" s="751"/>
      <c r="F188" s="752"/>
      <c r="G188" s="753"/>
      <c r="H188" s="676"/>
      <c r="I188" s="677"/>
      <c r="J188" s="366" t="str">
        <f t="shared" si="26"/>
        <v/>
      </c>
      <c r="K188" s="365"/>
      <c r="L188" s="349">
        <f t="shared" si="32"/>
        <v>1</v>
      </c>
      <c r="M188" s="349">
        <f t="shared" si="33"/>
        <v>1</v>
      </c>
      <c r="N188" s="349">
        <f t="shared" si="27"/>
        <v>1</v>
      </c>
      <c r="O188" s="349">
        <f t="shared" si="28"/>
        <v>1</v>
      </c>
      <c r="P188" s="349">
        <f t="shared" si="29"/>
        <v>4</v>
      </c>
      <c r="Q188" s="349" t="str">
        <f>IF(OR(P188=0,P188=4),"",IF(L188=100,'12 - 1 - AUXILIAR-MANTENIMIENTO'!$B$129,IF(M188=1,'12 - 1 - AUXILIAR-MANTENIMIENTO'!$B$130,IF(N188=1,'12 - 1 - AUXILIAR-MANTENIMIENTO'!$B$131,IF(O188=1,'12 - 1 - AUXILIAR-MANTENIMIENTO'!$B$132,IF(N188=100,'12 - 1 - AUXILIAR-MANTENIMIENTO'!$B$133,S188))))))</f>
        <v/>
      </c>
      <c r="R188" s="363" t="str">
        <f t="shared" si="30"/>
        <v/>
      </c>
      <c r="S188" s="362" t="str">
        <f t="shared" si="34"/>
        <v/>
      </c>
      <c r="W188" s="361"/>
      <c r="AA188" s="341"/>
      <c r="AB188" s="346"/>
      <c r="AC188" s="346"/>
      <c r="AD188" s="346"/>
      <c r="AE188" s="346"/>
      <c r="AF188" s="346"/>
      <c r="AG188" s="346"/>
      <c r="AH188" s="346"/>
      <c r="AI188" s="346"/>
      <c r="AJ188" s="346"/>
      <c r="AK188" s="346"/>
      <c r="AL188" s="346"/>
      <c r="AM188" s="346"/>
      <c r="AN188" s="346"/>
      <c r="AO188" s="346"/>
      <c r="AP188" s="346"/>
      <c r="AQ188" s="346"/>
      <c r="AR188" s="346"/>
    </row>
    <row r="189" spans="1:44" s="345" customFormat="1" x14ac:dyDescent="0.25">
      <c r="A189" s="364" t="str">
        <f t="shared" si="31"/>
        <v/>
      </c>
      <c r="B189" s="749"/>
      <c r="C189" s="750"/>
      <c r="D189" s="750"/>
      <c r="E189" s="751"/>
      <c r="F189" s="752"/>
      <c r="G189" s="753"/>
      <c r="H189" s="676"/>
      <c r="I189" s="677"/>
      <c r="J189" s="366" t="str">
        <f t="shared" si="26"/>
        <v/>
      </c>
      <c r="K189" s="365"/>
      <c r="L189" s="349">
        <f t="shared" si="32"/>
        <v>1</v>
      </c>
      <c r="M189" s="349">
        <f t="shared" si="33"/>
        <v>1</v>
      </c>
      <c r="N189" s="349">
        <f t="shared" si="27"/>
        <v>1</v>
      </c>
      <c r="O189" s="349">
        <f t="shared" si="28"/>
        <v>1</v>
      </c>
      <c r="P189" s="349">
        <f t="shared" si="29"/>
        <v>4</v>
      </c>
      <c r="Q189" s="349" t="str">
        <f>IF(OR(P189=0,P189=4),"",IF(L189=100,'12 - 1 - AUXILIAR-MANTENIMIENTO'!$B$129,IF(M189=1,'12 - 1 - AUXILIAR-MANTENIMIENTO'!$B$130,IF(N189=1,'12 - 1 - AUXILIAR-MANTENIMIENTO'!$B$131,IF(O189=1,'12 - 1 - AUXILIAR-MANTENIMIENTO'!$B$132,IF(N189=100,'12 - 1 - AUXILIAR-MANTENIMIENTO'!$B$133,S189))))))</f>
        <v/>
      </c>
      <c r="R189" s="363" t="str">
        <f t="shared" si="30"/>
        <v/>
      </c>
      <c r="S189" s="362" t="str">
        <f t="shared" si="34"/>
        <v/>
      </c>
      <c r="W189" s="361"/>
      <c r="AA189" s="341"/>
      <c r="AB189" s="346"/>
      <c r="AC189" s="346"/>
      <c r="AD189" s="346"/>
      <c r="AE189" s="346"/>
      <c r="AF189" s="346"/>
      <c r="AG189" s="346"/>
      <c r="AH189" s="346"/>
      <c r="AI189" s="346"/>
      <c r="AJ189" s="346"/>
      <c r="AK189" s="346"/>
      <c r="AL189" s="346"/>
      <c r="AM189" s="346"/>
      <c r="AN189" s="346"/>
      <c r="AO189" s="346"/>
      <c r="AP189" s="346"/>
      <c r="AQ189" s="346"/>
      <c r="AR189" s="346"/>
    </row>
    <row r="190" spans="1:44" s="345" customFormat="1" x14ac:dyDescent="0.25">
      <c r="A190" s="364" t="str">
        <f t="shared" si="31"/>
        <v/>
      </c>
      <c r="B190" s="749"/>
      <c r="C190" s="750"/>
      <c r="D190" s="750"/>
      <c r="E190" s="751"/>
      <c r="F190" s="752"/>
      <c r="G190" s="753"/>
      <c r="H190" s="676"/>
      <c r="I190" s="677"/>
      <c r="J190" s="366" t="str">
        <f t="shared" si="26"/>
        <v/>
      </c>
      <c r="K190" s="365"/>
      <c r="L190" s="349">
        <f t="shared" si="32"/>
        <v>1</v>
      </c>
      <c r="M190" s="349">
        <f t="shared" si="33"/>
        <v>1</v>
      </c>
      <c r="N190" s="349">
        <f t="shared" si="27"/>
        <v>1</v>
      </c>
      <c r="O190" s="349">
        <f t="shared" si="28"/>
        <v>1</v>
      </c>
      <c r="P190" s="349">
        <f t="shared" si="29"/>
        <v>4</v>
      </c>
      <c r="Q190" s="349" t="str">
        <f>IF(OR(P190=0,P190=4),"",IF(L190=100,'12 - 1 - AUXILIAR-MANTENIMIENTO'!$B$129,IF(M190=1,'12 - 1 - AUXILIAR-MANTENIMIENTO'!$B$130,IF(N190=1,'12 - 1 - AUXILIAR-MANTENIMIENTO'!$B$131,IF(O190=1,'12 - 1 - AUXILIAR-MANTENIMIENTO'!$B$132,IF(N190=100,'12 - 1 - AUXILIAR-MANTENIMIENTO'!$B$133,S190))))))</f>
        <v/>
      </c>
      <c r="R190" s="363" t="str">
        <f t="shared" si="30"/>
        <v/>
      </c>
      <c r="S190" s="362" t="str">
        <f t="shared" si="34"/>
        <v/>
      </c>
      <c r="W190" s="361"/>
      <c r="AA190" s="341"/>
      <c r="AB190" s="346"/>
      <c r="AC190" s="346"/>
      <c r="AD190" s="346"/>
      <c r="AE190" s="346"/>
      <c r="AF190" s="346"/>
      <c r="AG190" s="346"/>
      <c r="AH190" s="346"/>
      <c r="AI190" s="346"/>
      <c r="AJ190" s="346"/>
      <c r="AK190" s="346"/>
      <c r="AL190" s="346"/>
      <c r="AM190" s="346"/>
      <c r="AN190" s="346"/>
      <c r="AO190" s="346"/>
      <c r="AP190" s="346"/>
      <c r="AQ190" s="346"/>
      <c r="AR190" s="346"/>
    </row>
    <row r="191" spans="1:44" s="345" customFormat="1" x14ac:dyDescent="0.25">
      <c r="A191" s="364" t="str">
        <f t="shared" si="31"/>
        <v/>
      </c>
      <c r="B191" s="749"/>
      <c r="C191" s="750"/>
      <c r="D191" s="750"/>
      <c r="E191" s="751"/>
      <c r="F191" s="752"/>
      <c r="G191" s="753"/>
      <c r="H191" s="676"/>
      <c r="I191" s="677"/>
      <c r="J191" s="366" t="str">
        <f t="shared" si="26"/>
        <v/>
      </c>
      <c r="K191" s="365"/>
      <c r="L191" s="349">
        <f t="shared" si="32"/>
        <v>1</v>
      </c>
      <c r="M191" s="349">
        <f t="shared" si="33"/>
        <v>1</v>
      </c>
      <c r="N191" s="349">
        <f t="shared" si="27"/>
        <v>1</v>
      </c>
      <c r="O191" s="349">
        <f t="shared" si="28"/>
        <v>1</v>
      </c>
      <c r="P191" s="349">
        <f t="shared" si="29"/>
        <v>4</v>
      </c>
      <c r="Q191" s="349" t="str">
        <f>IF(OR(P191=0,P191=4),"",IF(L191=100,'12 - 1 - AUXILIAR-MANTENIMIENTO'!$B$129,IF(M191=1,'12 - 1 - AUXILIAR-MANTENIMIENTO'!$B$130,IF(N191=1,'12 - 1 - AUXILIAR-MANTENIMIENTO'!$B$131,IF(O191=1,'12 - 1 - AUXILIAR-MANTENIMIENTO'!$B$132,IF(N191=100,'12 - 1 - AUXILIAR-MANTENIMIENTO'!$B$133,S191))))))</f>
        <v/>
      </c>
      <c r="R191" s="363" t="str">
        <f t="shared" si="30"/>
        <v/>
      </c>
      <c r="S191" s="362" t="str">
        <f t="shared" si="34"/>
        <v/>
      </c>
      <c r="W191" s="361"/>
      <c r="AA191" s="341"/>
      <c r="AB191" s="346"/>
      <c r="AC191" s="346"/>
      <c r="AD191" s="346"/>
      <c r="AE191" s="346"/>
      <c r="AF191" s="346"/>
      <c r="AG191" s="346"/>
      <c r="AH191" s="346"/>
      <c r="AI191" s="346"/>
      <c r="AJ191" s="346"/>
      <c r="AK191" s="346"/>
      <c r="AL191" s="346"/>
      <c r="AM191" s="346"/>
      <c r="AN191" s="346"/>
      <c r="AO191" s="346"/>
      <c r="AP191" s="346"/>
      <c r="AQ191" s="346"/>
      <c r="AR191" s="346"/>
    </row>
    <row r="192" spans="1:44" s="345" customFormat="1" x14ac:dyDescent="0.25">
      <c r="A192" s="364" t="str">
        <f t="shared" si="31"/>
        <v/>
      </c>
      <c r="B192" s="749"/>
      <c r="C192" s="750"/>
      <c r="D192" s="750"/>
      <c r="E192" s="751"/>
      <c r="F192" s="752"/>
      <c r="G192" s="753"/>
      <c r="H192" s="676"/>
      <c r="I192" s="677"/>
      <c r="J192" s="366" t="str">
        <f t="shared" si="26"/>
        <v/>
      </c>
      <c r="K192" s="365"/>
      <c r="L192" s="349">
        <f t="shared" si="32"/>
        <v>1</v>
      </c>
      <c r="M192" s="349">
        <f t="shared" si="33"/>
        <v>1</v>
      </c>
      <c r="N192" s="349">
        <f t="shared" si="27"/>
        <v>1</v>
      </c>
      <c r="O192" s="349">
        <f t="shared" si="28"/>
        <v>1</v>
      </c>
      <c r="P192" s="349">
        <f t="shared" si="29"/>
        <v>4</v>
      </c>
      <c r="Q192" s="349" t="str">
        <f>IF(OR(P192=0,P192=4),"",IF(L192=100,'12 - 1 - AUXILIAR-MANTENIMIENTO'!$B$129,IF(M192=1,'12 - 1 - AUXILIAR-MANTENIMIENTO'!$B$130,IF(N192=1,'12 - 1 - AUXILIAR-MANTENIMIENTO'!$B$131,IF(O192=1,'12 - 1 - AUXILIAR-MANTENIMIENTO'!$B$132,IF(N192=100,'12 - 1 - AUXILIAR-MANTENIMIENTO'!$B$133,S192))))))</f>
        <v/>
      </c>
      <c r="R192" s="363" t="str">
        <f t="shared" si="30"/>
        <v/>
      </c>
      <c r="S192" s="362" t="str">
        <f t="shared" si="34"/>
        <v/>
      </c>
      <c r="W192" s="361"/>
      <c r="AA192" s="341"/>
      <c r="AB192" s="346"/>
      <c r="AC192" s="346"/>
      <c r="AD192" s="346"/>
      <c r="AE192" s="346"/>
      <c r="AF192" s="346"/>
      <c r="AG192" s="346"/>
      <c r="AH192" s="346"/>
      <c r="AI192" s="346"/>
      <c r="AJ192" s="346"/>
      <c r="AK192" s="346"/>
      <c r="AL192" s="346"/>
      <c r="AM192" s="346"/>
      <c r="AN192" s="346"/>
      <c r="AO192" s="346"/>
      <c r="AP192" s="346"/>
      <c r="AQ192" s="346"/>
      <c r="AR192" s="346"/>
    </row>
    <row r="193" spans="1:44" s="345" customFormat="1" x14ac:dyDescent="0.25">
      <c r="A193" s="364" t="str">
        <f t="shared" si="31"/>
        <v/>
      </c>
      <c r="B193" s="749"/>
      <c r="C193" s="750"/>
      <c r="D193" s="750"/>
      <c r="E193" s="751"/>
      <c r="F193" s="752"/>
      <c r="G193" s="753"/>
      <c r="H193" s="676"/>
      <c r="I193" s="677"/>
      <c r="J193" s="366" t="str">
        <f t="shared" si="26"/>
        <v/>
      </c>
      <c r="K193" s="365"/>
      <c r="L193" s="349">
        <f t="shared" si="32"/>
        <v>1</v>
      </c>
      <c r="M193" s="349">
        <f t="shared" si="33"/>
        <v>1</v>
      </c>
      <c r="N193" s="349">
        <f t="shared" si="27"/>
        <v>1</v>
      </c>
      <c r="O193" s="349">
        <f t="shared" si="28"/>
        <v>1</v>
      </c>
      <c r="P193" s="349">
        <f t="shared" si="29"/>
        <v>4</v>
      </c>
      <c r="Q193" s="349" t="str">
        <f>IF(OR(P193=0,P193=4),"",IF(L193=100,'12 - 1 - AUXILIAR-MANTENIMIENTO'!$B$129,IF(M193=1,'12 - 1 - AUXILIAR-MANTENIMIENTO'!$B$130,IF(N193=1,'12 - 1 - AUXILIAR-MANTENIMIENTO'!$B$131,IF(O193=1,'12 - 1 - AUXILIAR-MANTENIMIENTO'!$B$132,IF(N193=100,'12 - 1 - AUXILIAR-MANTENIMIENTO'!$B$133,S193))))))</f>
        <v/>
      </c>
      <c r="R193" s="363" t="str">
        <f t="shared" si="30"/>
        <v/>
      </c>
      <c r="S193" s="362" t="str">
        <f t="shared" si="34"/>
        <v/>
      </c>
      <c r="W193" s="361"/>
      <c r="AA193" s="341"/>
      <c r="AB193" s="346"/>
      <c r="AC193" s="346"/>
      <c r="AD193" s="346"/>
      <c r="AE193" s="346"/>
      <c r="AF193" s="346"/>
      <c r="AG193" s="346"/>
      <c r="AH193" s="346"/>
      <c r="AI193" s="346"/>
      <c r="AJ193" s="346"/>
      <c r="AK193" s="346"/>
      <c r="AL193" s="346"/>
      <c r="AM193" s="346"/>
      <c r="AN193" s="346"/>
      <c r="AO193" s="346"/>
      <c r="AP193" s="346"/>
      <c r="AQ193" s="346"/>
      <c r="AR193" s="346"/>
    </row>
    <row r="194" spans="1:44" s="345" customFormat="1" x14ac:dyDescent="0.25">
      <c r="A194" s="364" t="str">
        <f t="shared" si="31"/>
        <v/>
      </c>
      <c r="B194" s="749"/>
      <c r="C194" s="750"/>
      <c r="D194" s="750"/>
      <c r="E194" s="751"/>
      <c r="F194" s="752"/>
      <c r="G194" s="753"/>
      <c r="H194" s="676"/>
      <c r="I194" s="677"/>
      <c r="J194" s="366" t="str">
        <f t="shared" si="26"/>
        <v/>
      </c>
      <c r="K194" s="365"/>
      <c r="L194" s="349">
        <f t="shared" si="32"/>
        <v>1</v>
      </c>
      <c r="M194" s="349">
        <f t="shared" si="33"/>
        <v>1</v>
      </c>
      <c r="N194" s="349">
        <f t="shared" si="27"/>
        <v>1</v>
      </c>
      <c r="O194" s="349">
        <f t="shared" si="28"/>
        <v>1</v>
      </c>
      <c r="P194" s="349">
        <f t="shared" si="29"/>
        <v>4</v>
      </c>
      <c r="Q194" s="349" t="str">
        <f>IF(OR(P194=0,P194=4),"",IF(L194=100,'12 - 1 - AUXILIAR-MANTENIMIENTO'!$B$129,IF(M194=1,'12 - 1 - AUXILIAR-MANTENIMIENTO'!$B$130,IF(N194=1,'12 - 1 - AUXILIAR-MANTENIMIENTO'!$B$131,IF(O194=1,'12 - 1 - AUXILIAR-MANTENIMIENTO'!$B$132,IF(N194=100,'12 - 1 - AUXILIAR-MANTENIMIENTO'!$B$133,S194))))))</f>
        <v/>
      </c>
      <c r="R194" s="363" t="str">
        <f t="shared" si="30"/>
        <v/>
      </c>
      <c r="S194" s="362" t="str">
        <f t="shared" si="34"/>
        <v/>
      </c>
      <c r="W194" s="361"/>
      <c r="AA194" s="341"/>
      <c r="AB194" s="346"/>
      <c r="AC194" s="346"/>
      <c r="AD194" s="346"/>
      <c r="AE194" s="346"/>
      <c r="AF194" s="346"/>
      <c r="AG194" s="346"/>
      <c r="AH194" s="346"/>
      <c r="AI194" s="346"/>
      <c r="AJ194" s="346"/>
      <c r="AK194" s="346"/>
      <c r="AL194" s="346"/>
      <c r="AM194" s="346"/>
      <c r="AN194" s="346"/>
      <c r="AO194" s="346"/>
      <c r="AP194" s="346"/>
      <c r="AQ194" s="346"/>
      <c r="AR194" s="346"/>
    </row>
    <row r="195" spans="1:44" s="345" customFormat="1" x14ac:dyDescent="0.25">
      <c r="A195" s="364" t="str">
        <f t="shared" si="31"/>
        <v/>
      </c>
      <c r="B195" s="749"/>
      <c r="C195" s="750"/>
      <c r="D195" s="750"/>
      <c r="E195" s="751"/>
      <c r="F195" s="752"/>
      <c r="G195" s="753"/>
      <c r="H195" s="676"/>
      <c r="I195" s="677"/>
      <c r="J195" s="366" t="str">
        <f t="shared" si="26"/>
        <v/>
      </c>
      <c r="K195" s="365"/>
      <c r="L195" s="349">
        <f t="shared" si="32"/>
        <v>1</v>
      </c>
      <c r="M195" s="349">
        <f t="shared" si="33"/>
        <v>1</v>
      </c>
      <c r="N195" s="349">
        <f t="shared" si="27"/>
        <v>1</v>
      </c>
      <c r="O195" s="349">
        <f t="shared" si="28"/>
        <v>1</v>
      </c>
      <c r="P195" s="349">
        <f t="shared" si="29"/>
        <v>4</v>
      </c>
      <c r="Q195" s="349" t="str">
        <f>IF(OR(P195=0,P195=4),"",IF(L195=100,'12 - 1 - AUXILIAR-MANTENIMIENTO'!$B$129,IF(M195=1,'12 - 1 - AUXILIAR-MANTENIMIENTO'!$B$130,IF(N195=1,'12 - 1 - AUXILIAR-MANTENIMIENTO'!$B$131,IF(O195=1,'12 - 1 - AUXILIAR-MANTENIMIENTO'!$B$132,IF(N195=100,'12 - 1 - AUXILIAR-MANTENIMIENTO'!$B$133,S195))))))</f>
        <v/>
      </c>
      <c r="R195" s="363" t="str">
        <f t="shared" si="30"/>
        <v/>
      </c>
      <c r="S195" s="362" t="str">
        <f t="shared" si="34"/>
        <v/>
      </c>
      <c r="W195" s="361"/>
      <c r="AA195" s="341"/>
      <c r="AB195" s="346"/>
      <c r="AC195" s="346"/>
      <c r="AD195" s="346"/>
      <c r="AE195" s="346"/>
      <c r="AF195" s="346"/>
      <c r="AG195" s="346"/>
      <c r="AH195" s="346"/>
      <c r="AI195" s="346"/>
      <c r="AJ195" s="346"/>
      <c r="AK195" s="346"/>
      <c r="AL195" s="346"/>
      <c r="AM195" s="346"/>
      <c r="AN195" s="346"/>
      <c r="AO195" s="346"/>
      <c r="AP195" s="346"/>
      <c r="AQ195" s="346"/>
      <c r="AR195" s="346"/>
    </row>
    <row r="196" spans="1:44" s="345" customFormat="1" x14ac:dyDescent="0.25">
      <c r="A196" s="364" t="str">
        <f t="shared" si="31"/>
        <v/>
      </c>
      <c r="B196" s="749"/>
      <c r="C196" s="750"/>
      <c r="D196" s="750"/>
      <c r="E196" s="751"/>
      <c r="F196" s="752"/>
      <c r="G196" s="753"/>
      <c r="H196" s="676"/>
      <c r="I196" s="677"/>
      <c r="J196" s="366" t="str">
        <f t="shared" si="26"/>
        <v/>
      </c>
      <c r="K196" s="365"/>
      <c r="L196" s="349">
        <f t="shared" si="32"/>
        <v>1</v>
      </c>
      <c r="M196" s="349">
        <f t="shared" si="33"/>
        <v>1</v>
      </c>
      <c r="N196" s="349">
        <f t="shared" si="27"/>
        <v>1</v>
      </c>
      <c r="O196" s="349">
        <f t="shared" si="28"/>
        <v>1</v>
      </c>
      <c r="P196" s="349">
        <f t="shared" si="29"/>
        <v>4</v>
      </c>
      <c r="Q196" s="349" t="str">
        <f>IF(OR(P196=0,P196=4),"",IF(L196=100,'12 - 1 - AUXILIAR-MANTENIMIENTO'!$B$129,IF(M196=1,'12 - 1 - AUXILIAR-MANTENIMIENTO'!$B$130,IF(N196=1,'12 - 1 - AUXILIAR-MANTENIMIENTO'!$B$131,IF(O196=1,'12 - 1 - AUXILIAR-MANTENIMIENTO'!$B$132,IF(N196=100,'12 - 1 - AUXILIAR-MANTENIMIENTO'!$B$133,S196))))))</f>
        <v/>
      </c>
      <c r="R196" s="363" t="str">
        <f t="shared" si="30"/>
        <v/>
      </c>
      <c r="S196" s="362" t="str">
        <f t="shared" si="34"/>
        <v/>
      </c>
      <c r="W196" s="361"/>
      <c r="AA196" s="341"/>
      <c r="AB196" s="346"/>
      <c r="AC196" s="346"/>
      <c r="AD196" s="346"/>
      <c r="AE196" s="346"/>
      <c r="AF196" s="346"/>
      <c r="AG196" s="346"/>
      <c r="AH196" s="346"/>
      <c r="AI196" s="346"/>
      <c r="AJ196" s="346"/>
      <c r="AK196" s="346"/>
      <c r="AL196" s="346"/>
      <c r="AM196" s="346"/>
      <c r="AN196" s="346"/>
      <c r="AO196" s="346"/>
      <c r="AP196" s="346"/>
      <c r="AQ196" s="346"/>
      <c r="AR196" s="346"/>
    </row>
    <row r="197" spans="1:44" s="345" customFormat="1" x14ac:dyDescent="0.25">
      <c r="A197" s="364" t="str">
        <f t="shared" si="31"/>
        <v/>
      </c>
      <c r="B197" s="749"/>
      <c r="C197" s="750"/>
      <c r="D197" s="750"/>
      <c r="E197" s="751"/>
      <c r="F197" s="752"/>
      <c r="G197" s="753"/>
      <c r="H197" s="676"/>
      <c r="I197" s="677"/>
      <c r="J197" s="366" t="str">
        <f t="shared" si="26"/>
        <v/>
      </c>
      <c r="K197" s="365"/>
      <c r="L197" s="349">
        <f t="shared" si="32"/>
        <v>1</v>
      </c>
      <c r="M197" s="349">
        <f t="shared" si="33"/>
        <v>1</v>
      </c>
      <c r="N197" s="349">
        <f t="shared" si="27"/>
        <v>1</v>
      </c>
      <c r="O197" s="349">
        <f t="shared" si="28"/>
        <v>1</v>
      </c>
      <c r="P197" s="349">
        <f t="shared" si="29"/>
        <v>4</v>
      </c>
      <c r="Q197" s="349" t="str">
        <f>IF(OR(P197=0,P197=4),"",IF(L197=100,'12 - 1 - AUXILIAR-MANTENIMIENTO'!$B$129,IF(M197=1,'12 - 1 - AUXILIAR-MANTENIMIENTO'!$B$130,IF(N197=1,'12 - 1 - AUXILIAR-MANTENIMIENTO'!$B$131,IF(O197=1,'12 - 1 - AUXILIAR-MANTENIMIENTO'!$B$132,IF(N197=100,'12 - 1 - AUXILIAR-MANTENIMIENTO'!$B$133,S197))))))</f>
        <v/>
      </c>
      <c r="R197" s="363" t="str">
        <f t="shared" si="30"/>
        <v/>
      </c>
      <c r="S197" s="362" t="str">
        <f t="shared" si="34"/>
        <v/>
      </c>
      <c r="W197" s="361"/>
      <c r="AA197" s="341"/>
      <c r="AB197" s="346"/>
      <c r="AC197" s="346"/>
      <c r="AD197" s="346"/>
      <c r="AE197" s="346"/>
      <c r="AF197" s="346"/>
      <c r="AG197" s="346"/>
      <c r="AH197" s="346"/>
      <c r="AI197" s="346"/>
      <c r="AJ197" s="346"/>
      <c r="AK197" s="346"/>
      <c r="AL197" s="346"/>
      <c r="AM197" s="346"/>
      <c r="AN197" s="346"/>
      <c r="AO197" s="346"/>
      <c r="AP197" s="346"/>
      <c r="AQ197" s="346"/>
      <c r="AR197" s="346"/>
    </row>
    <row r="198" spans="1:44" s="345" customFormat="1" x14ac:dyDescent="0.25">
      <c r="A198" s="364" t="str">
        <f t="shared" si="31"/>
        <v/>
      </c>
      <c r="B198" s="749"/>
      <c r="C198" s="750"/>
      <c r="D198" s="750"/>
      <c r="E198" s="751"/>
      <c r="F198" s="752"/>
      <c r="G198" s="753"/>
      <c r="H198" s="676"/>
      <c r="I198" s="677"/>
      <c r="J198" s="366" t="str">
        <f t="shared" si="26"/>
        <v/>
      </c>
      <c r="K198" s="365"/>
      <c r="L198" s="349">
        <f t="shared" si="32"/>
        <v>1</v>
      </c>
      <c r="M198" s="349">
        <f t="shared" si="33"/>
        <v>1</v>
      </c>
      <c r="N198" s="349">
        <f t="shared" si="27"/>
        <v>1</v>
      </c>
      <c r="O198" s="349">
        <f t="shared" si="28"/>
        <v>1</v>
      </c>
      <c r="P198" s="349">
        <f t="shared" si="29"/>
        <v>4</v>
      </c>
      <c r="Q198" s="349" t="str">
        <f>IF(OR(P198=0,P198=4),"",IF(L198=100,'12 - 1 - AUXILIAR-MANTENIMIENTO'!$B$129,IF(M198=1,'12 - 1 - AUXILIAR-MANTENIMIENTO'!$B$130,IF(N198=1,'12 - 1 - AUXILIAR-MANTENIMIENTO'!$B$131,IF(O198=1,'12 - 1 - AUXILIAR-MANTENIMIENTO'!$B$132,IF(N198=100,'12 - 1 - AUXILIAR-MANTENIMIENTO'!$B$133,S198))))))</f>
        <v/>
      </c>
      <c r="R198" s="363" t="str">
        <f t="shared" si="30"/>
        <v/>
      </c>
      <c r="S198" s="362" t="str">
        <f t="shared" si="34"/>
        <v/>
      </c>
      <c r="W198" s="361"/>
      <c r="AA198" s="341"/>
      <c r="AB198" s="346"/>
      <c r="AC198" s="346"/>
      <c r="AD198" s="346"/>
      <c r="AE198" s="346"/>
      <c r="AF198" s="346"/>
      <c r="AG198" s="346"/>
      <c r="AH198" s="346"/>
      <c r="AI198" s="346"/>
      <c r="AJ198" s="346"/>
      <c r="AK198" s="346"/>
      <c r="AL198" s="346"/>
      <c r="AM198" s="346"/>
      <c r="AN198" s="346"/>
      <c r="AO198" s="346"/>
      <c r="AP198" s="346"/>
      <c r="AQ198" s="346"/>
      <c r="AR198" s="346"/>
    </row>
    <row r="199" spans="1:44" s="345" customFormat="1" x14ac:dyDescent="0.25">
      <c r="A199" s="364" t="str">
        <f t="shared" si="31"/>
        <v/>
      </c>
      <c r="B199" s="749"/>
      <c r="C199" s="750"/>
      <c r="D199" s="750"/>
      <c r="E199" s="751"/>
      <c r="F199" s="752"/>
      <c r="G199" s="753"/>
      <c r="H199" s="676"/>
      <c r="I199" s="677"/>
      <c r="J199" s="366" t="str">
        <f t="shared" si="26"/>
        <v/>
      </c>
      <c r="K199" s="365"/>
      <c r="L199" s="349">
        <f t="shared" si="32"/>
        <v>1</v>
      </c>
      <c r="M199" s="349">
        <f t="shared" si="33"/>
        <v>1</v>
      </c>
      <c r="N199" s="349">
        <f t="shared" si="27"/>
        <v>1</v>
      </c>
      <c r="O199" s="349">
        <f t="shared" si="28"/>
        <v>1</v>
      </c>
      <c r="P199" s="349">
        <f t="shared" si="29"/>
        <v>4</v>
      </c>
      <c r="Q199" s="349" t="str">
        <f>IF(OR(P199=0,P199=4),"",IF(L199=100,'12 - 1 - AUXILIAR-MANTENIMIENTO'!$B$129,IF(M199=1,'12 - 1 - AUXILIAR-MANTENIMIENTO'!$B$130,IF(N199=1,'12 - 1 - AUXILIAR-MANTENIMIENTO'!$B$131,IF(O199=1,'12 - 1 - AUXILIAR-MANTENIMIENTO'!$B$132,IF(N199=100,'12 - 1 - AUXILIAR-MANTENIMIENTO'!$B$133,S199))))))</f>
        <v/>
      </c>
      <c r="R199" s="363" t="str">
        <f t="shared" si="30"/>
        <v/>
      </c>
      <c r="S199" s="362" t="str">
        <f t="shared" si="34"/>
        <v/>
      </c>
      <c r="W199" s="361"/>
      <c r="AA199" s="341"/>
      <c r="AB199" s="346"/>
      <c r="AC199" s="346"/>
      <c r="AD199" s="346"/>
      <c r="AE199" s="346"/>
      <c r="AF199" s="346"/>
      <c r="AG199" s="346"/>
      <c r="AH199" s="346"/>
      <c r="AI199" s="346"/>
      <c r="AJ199" s="346"/>
      <c r="AK199" s="346"/>
      <c r="AL199" s="346"/>
      <c r="AM199" s="346"/>
      <c r="AN199" s="346"/>
      <c r="AO199" s="346"/>
      <c r="AP199" s="346"/>
      <c r="AQ199" s="346"/>
      <c r="AR199" s="346"/>
    </row>
    <row r="200" spans="1:44" s="345" customFormat="1" x14ac:dyDescent="0.25">
      <c r="A200" s="364" t="str">
        <f t="shared" si="31"/>
        <v/>
      </c>
      <c r="B200" s="749"/>
      <c r="C200" s="750"/>
      <c r="D200" s="750"/>
      <c r="E200" s="751"/>
      <c r="F200" s="752"/>
      <c r="G200" s="753"/>
      <c r="H200" s="676"/>
      <c r="I200" s="677"/>
      <c r="J200" s="366" t="str">
        <f t="shared" si="26"/>
        <v/>
      </c>
      <c r="K200" s="365"/>
      <c r="L200" s="349">
        <f t="shared" si="32"/>
        <v>1</v>
      </c>
      <c r="M200" s="349">
        <f t="shared" si="33"/>
        <v>1</v>
      </c>
      <c r="N200" s="349">
        <f t="shared" si="27"/>
        <v>1</v>
      </c>
      <c r="O200" s="349">
        <f t="shared" si="28"/>
        <v>1</v>
      </c>
      <c r="P200" s="349">
        <f t="shared" si="29"/>
        <v>4</v>
      </c>
      <c r="Q200" s="349" t="str">
        <f>IF(OR(P200=0,P200=4),"",IF(L200=100,'12 - 1 - AUXILIAR-MANTENIMIENTO'!$B$129,IF(M200=1,'12 - 1 - AUXILIAR-MANTENIMIENTO'!$B$130,IF(N200=1,'12 - 1 - AUXILIAR-MANTENIMIENTO'!$B$131,IF(O200=1,'12 - 1 - AUXILIAR-MANTENIMIENTO'!$B$132,IF(N200=100,'12 - 1 - AUXILIAR-MANTENIMIENTO'!$B$133,S200))))))</f>
        <v/>
      </c>
      <c r="R200" s="363" t="str">
        <f t="shared" si="30"/>
        <v/>
      </c>
      <c r="S200" s="362" t="str">
        <f t="shared" si="34"/>
        <v/>
      </c>
      <c r="W200" s="361"/>
      <c r="AA200" s="341"/>
      <c r="AB200" s="346"/>
      <c r="AC200" s="346"/>
      <c r="AD200" s="346"/>
      <c r="AE200" s="346"/>
      <c r="AF200" s="346"/>
      <c r="AG200" s="346"/>
      <c r="AH200" s="346"/>
      <c r="AI200" s="346"/>
      <c r="AJ200" s="346"/>
      <c r="AK200" s="346"/>
      <c r="AL200" s="346"/>
      <c r="AM200" s="346"/>
      <c r="AN200" s="346"/>
      <c r="AO200" s="346"/>
      <c r="AP200" s="346"/>
      <c r="AQ200" s="346"/>
      <c r="AR200" s="346"/>
    </row>
    <row r="201" spans="1:44" s="345" customFormat="1" x14ac:dyDescent="0.25">
      <c r="A201" s="364" t="str">
        <f t="shared" si="31"/>
        <v/>
      </c>
      <c r="B201" s="749"/>
      <c r="C201" s="750"/>
      <c r="D201" s="750"/>
      <c r="E201" s="751"/>
      <c r="F201" s="752"/>
      <c r="G201" s="753"/>
      <c r="H201" s="676"/>
      <c r="I201" s="677"/>
      <c r="J201" s="366" t="str">
        <f t="shared" si="26"/>
        <v/>
      </c>
      <c r="K201" s="365"/>
      <c r="L201" s="349">
        <f t="shared" si="32"/>
        <v>1</v>
      </c>
      <c r="M201" s="349">
        <f t="shared" si="33"/>
        <v>1</v>
      </c>
      <c r="N201" s="349">
        <f t="shared" si="27"/>
        <v>1</v>
      </c>
      <c r="O201" s="349">
        <f t="shared" si="28"/>
        <v>1</v>
      </c>
      <c r="P201" s="349">
        <f t="shared" si="29"/>
        <v>4</v>
      </c>
      <c r="Q201" s="349" t="str">
        <f>IF(OR(P201=0,P201=4),"",IF(L201=100,'12 - 1 - AUXILIAR-MANTENIMIENTO'!$B$129,IF(M201=1,'12 - 1 - AUXILIAR-MANTENIMIENTO'!$B$130,IF(N201=1,'12 - 1 - AUXILIAR-MANTENIMIENTO'!$B$131,IF(O201=1,'12 - 1 - AUXILIAR-MANTENIMIENTO'!$B$132,IF(N201=100,'12 - 1 - AUXILIAR-MANTENIMIENTO'!$B$133,S201))))))</f>
        <v/>
      </c>
      <c r="R201" s="363" t="str">
        <f t="shared" si="30"/>
        <v/>
      </c>
      <c r="S201" s="362" t="str">
        <f t="shared" si="34"/>
        <v/>
      </c>
      <c r="W201" s="361"/>
      <c r="AA201" s="341"/>
      <c r="AB201" s="346"/>
      <c r="AC201" s="346"/>
      <c r="AD201" s="346"/>
      <c r="AE201" s="346"/>
      <c r="AF201" s="346"/>
      <c r="AG201" s="346"/>
      <c r="AH201" s="346"/>
      <c r="AI201" s="346"/>
      <c r="AJ201" s="346"/>
      <c r="AK201" s="346"/>
      <c r="AL201" s="346"/>
      <c r="AM201" s="346"/>
      <c r="AN201" s="346"/>
      <c r="AO201" s="346"/>
      <c r="AP201" s="346"/>
      <c r="AQ201" s="346"/>
      <c r="AR201" s="346"/>
    </row>
    <row r="202" spans="1:44" s="345" customFormat="1" x14ac:dyDescent="0.25">
      <c r="A202" s="364" t="str">
        <f t="shared" si="31"/>
        <v/>
      </c>
      <c r="B202" s="749"/>
      <c r="C202" s="750"/>
      <c r="D202" s="750"/>
      <c r="E202" s="751"/>
      <c r="F202" s="752"/>
      <c r="G202" s="753"/>
      <c r="H202" s="676"/>
      <c r="I202" s="677"/>
      <c r="J202" s="366" t="str">
        <f t="shared" si="26"/>
        <v/>
      </c>
      <c r="K202" s="365"/>
      <c r="L202" s="349">
        <f t="shared" si="32"/>
        <v>1</v>
      </c>
      <c r="M202" s="349">
        <f t="shared" si="33"/>
        <v>1</v>
      </c>
      <c r="N202" s="349">
        <f t="shared" si="27"/>
        <v>1</v>
      </c>
      <c r="O202" s="349">
        <f t="shared" si="28"/>
        <v>1</v>
      </c>
      <c r="P202" s="349">
        <f t="shared" si="29"/>
        <v>4</v>
      </c>
      <c r="Q202" s="349" t="str">
        <f>IF(OR(P202=0,P202=4),"",IF(L202=100,'12 - 1 - AUXILIAR-MANTENIMIENTO'!$B$129,IF(M202=1,'12 - 1 - AUXILIAR-MANTENIMIENTO'!$B$130,IF(N202=1,'12 - 1 - AUXILIAR-MANTENIMIENTO'!$B$131,IF(O202=1,'12 - 1 - AUXILIAR-MANTENIMIENTO'!$B$132,IF(N202=100,'12 - 1 - AUXILIAR-MANTENIMIENTO'!$B$133,S202))))))</f>
        <v/>
      </c>
      <c r="R202" s="363" t="str">
        <f t="shared" si="30"/>
        <v/>
      </c>
      <c r="S202" s="362" t="str">
        <f t="shared" si="34"/>
        <v/>
      </c>
      <c r="W202" s="361"/>
      <c r="AA202" s="341"/>
      <c r="AB202" s="346"/>
      <c r="AC202" s="346"/>
      <c r="AD202" s="346"/>
      <c r="AE202" s="346"/>
      <c r="AF202" s="346"/>
      <c r="AG202" s="346"/>
      <c r="AH202" s="346"/>
      <c r="AI202" s="346"/>
      <c r="AJ202" s="346"/>
      <c r="AK202" s="346"/>
      <c r="AL202" s="346"/>
      <c r="AM202" s="346"/>
      <c r="AN202" s="346"/>
      <c r="AO202" s="346"/>
      <c r="AP202" s="346"/>
      <c r="AQ202" s="346"/>
      <c r="AR202" s="346"/>
    </row>
    <row r="203" spans="1:44" s="345" customFormat="1" x14ac:dyDescent="0.25">
      <c r="A203" s="364" t="str">
        <f t="shared" si="31"/>
        <v/>
      </c>
      <c r="B203" s="749"/>
      <c r="C203" s="750"/>
      <c r="D203" s="750"/>
      <c r="E203" s="751"/>
      <c r="F203" s="752"/>
      <c r="G203" s="753"/>
      <c r="H203" s="676"/>
      <c r="I203" s="677"/>
      <c r="J203" s="366" t="str">
        <f t="shared" si="26"/>
        <v/>
      </c>
      <c r="K203" s="365"/>
      <c r="L203" s="349">
        <f t="shared" si="32"/>
        <v>1</v>
      </c>
      <c r="M203" s="349">
        <f t="shared" si="33"/>
        <v>1</v>
      </c>
      <c r="N203" s="349">
        <f t="shared" si="27"/>
        <v>1</v>
      </c>
      <c r="O203" s="349">
        <f t="shared" si="28"/>
        <v>1</v>
      </c>
      <c r="P203" s="349">
        <f t="shared" si="29"/>
        <v>4</v>
      </c>
      <c r="Q203" s="349" t="str">
        <f>IF(OR(P203=0,P203=4),"",IF(L203=100,'12 - 1 - AUXILIAR-MANTENIMIENTO'!$B$129,IF(M203=1,'12 - 1 - AUXILIAR-MANTENIMIENTO'!$B$130,IF(N203=1,'12 - 1 - AUXILIAR-MANTENIMIENTO'!$B$131,IF(O203=1,'12 - 1 - AUXILIAR-MANTENIMIENTO'!$B$132,IF(N203=100,'12 - 1 - AUXILIAR-MANTENIMIENTO'!$B$133,S203))))))</f>
        <v/>
      </c>
      <c r="R203" s="363" t="str">
        <f t="shared" si="30"/>
        <v/>
      </c>
      <c r="S203" s="362" t="str">
        <f t="shared" si="34"/>
        <v/>
      </c>
      <c r="W203" s="361"/>
      <c r="AA203" s="341"/>
      <c r="AB203" s="346"/>
      <c r="AC203" s="346"/>
      <c r="AD203" s="346"/>
      <c r="AE203" s="346"/>
      <c r="AF203" s="346"/>
      <c r="AG203" s="346"/>
      <c r="AH203" s="346"/>
      <c r="AI203" s="346"/>
      <c r="AJ203" s="346"/>
      <c r="AK203" s="346"/>
      <c r="AL203" s="346"/>
      <c r="AM203" s="346"/>
      <c r="AN203" s="346"/>
      <c r="AO203" s="346"/>
      <c r="AP203" s="346"/>
      <c r="AQ203" s="346"/>
      <c r="AR203" s="346"/>
    </row>
    <row r="204" spans="1:44" s="345" customFormat="1" x14ac:dyDescent="0.25">
      <c r="A204" s="364" t="str">
        <f t="shared" si="31"/>
        <v/>
      </c>
      <c r="B204" s="749"/>
      <c r="C204" s="750"/>
      <c r="D204" s="750"/>
      <c r="E204" s="751"/>
      <c r="F204" s="752"/>
      <c r="G204" s="753"/>
      <c r="H204" s="676"/>
      <c r="I204" s="677"/>
      <c r="J204" s="366" t="str">
        <f t="shared" si="26"/>
        <v/>
      </c>
      <c r="K204" s="365"/>
      <c r="L204" s="349">
        <f t="shared" si="32"/>
        <v>1</v>
      </c>
      <c r="M204" s="349">
        <f t="shared" si="33"/>
        <v>1</v>
      </c>
      <c r="N204" s="349">
        <f t="shared" si="27"/>
        <v>1</v>
      </c>
      <c r="O204" s="349">
        <f t="shared" si="28"/>
        <v>1</v>
      </c>
      <c r="P204" s="349">
        <f t="shared" si="29"/>
        <v>4</v>
      </c>
      <c r="Q204" s="349" t="str">
        <f>IF(OR(P204=0,P204=4),"",IF(L204=100,'12 - 1 - AUXILIAR-MANTENIMIENTO'!$B$129,IF(M204=1,'12 - 1 - AUXILIAR-MANTENIMIENTO'!$B$130,IF(N204=1,'12 - 1 - AUXILIAR-MANTENIMIENTO'!$B$131,IF(O204=1,'12 - 1 - AUXILIAR-MANTENIMIENTO'!$B$132,IF(N204=100,'12 - 1 - AUXILIAR-MANTENIMIENTO'!$B$133,S204))))))</f>
        <v/>
      </c>
      <c r="R204" s="363" t="str">
        <f t="shared" si="30"/>
        <v/>
      </c>
      <c r="S204" s="362" t="str">
        <f t="shared" si="34"/>
        <v/>
      </c>
      <c r="W204" s="361"/>
      <c r="AA204" s="341"/>
      <c r="AB204" s="346"/>
      <c r="AC204" s="346"/>
      <c r="AD204" s="346"/>
      <c r="AE204" s="346"/>
      <c r="AF204" s="346"/>
      <c r="AG204" s="346"/>
      <c r="AH204" s="346"/>
      <c r="AI204" s="346"/>
      <c r="AJ204" s="346"/>
      <c r="AK204" s="346"/>
      <c r="AL204" s="346"/>
      <c r="AM204" s="346"/>
      <c r="AN204" s="346"/>
      <c r="AO204" s="346"/>
      <c r="AP204" s="346"/>
      <c r="AQ204" s="346"/>
      <c r="AR204" s="346"/>
    </row>
    <row r="205" spans="1:44" s="345" customFormat="1" x14ac:dyDescent="0.25">
      <c r="A205" s="364" t="str">
        <f t="shared" si="31"/>
        <v/>
      </c>
      <c r="B205" s="749"/>
      <c r="C205" s="750"/>
      <c r="D205" s="750"/>
      <c r="E205" s="751"/>
      <c r="F205" s="752"/>
      <c r="G205" s="753"/>
      <c r="H205" s="676"/>
      <c r="I205" s="677"/>
      <c r="J205" s="366" t="str">
        <f t="shared" si="26"/>
        <v/>
      </c>
      <c r="K205" s="365"/>
      <c r="L205" s="349">
        <f t="shared" si="32"/>
        <v>1</v>
      </c>
      <c r="M205" s="349">
        <f t="shared" si="33"/>
        <v>1</v>
      </c>
      <c r="N205" s="349">
        <f t="shared" si="27"/>
        <v>1</v>
      </c>
      <c r="O205" s="349">
        <f t="shared" si="28"/>
        <v>1</v>
      </c>
      <c r="P205" s="349">
        <f t="shared" si="29"/>
        <v>4</v>
      </c>
      <c r="Q205" s="349" t="str">
        <f>IF(OR(P205=0,P205=4),"",IF(L205=100,'12 - 1 - AUXILIAR-MANTENIMIENTO'!$B$129,IF(M205=1,'12 - 1 - AUXILIAR-MANTENIMIENTO'!$B$130,IF(N205=1,'12 - 1 - AUXILIAR-MANTENIMIENTO'!$B$131,IF(O205=1,'12 - 1 - AUXILIAR-MANTENIMIENTO'!$B$132,IF(N205=100,'12 - 1 - AUXILIAR-MANTENIMIENTO'!$B$133,S205))))))</f>
        <v/>
      </c>
      <c r="R205" s="363" t="str">
        <f t="shared" si="30"/>
        <v/>
      </c>
      <c r="S205" s="362" t="str">
        <f t="shared" si="34"/>
        <v/>
      </c>
      <c r="W205" s="361"/>
      <c r="AA205" s="341"/>
      <c r="AB205" s="346"/>
      <c r="AC205" s="346"/>
      <c r="AD205" s="346"/>
      <c r="AE205" s="346"/>
      <c r="AF205" s="346"/>
      <c r="AG205" s="346"/>
      <c r="AH205" s="346"/>
      <c r="AI205" s="346"/>
      <c r="AJ205" s="346"/>
      <c r="AK205" s="346"/>
      <c r="AL205" s="346"/>
      <c r="AM205" s="346"/>
      <c r="AN205" s="346"/>
      <c r="AO205" s="346"/>
      <c r="AP205" s="346"/>
      <c r="AQ205" s="346"/>
      <c r="AR205" s="346"/>
    </row>
    <row r="206" spans="1:44" s="345" customFormat="1" x14ac:dyDescent="0.25">
      <c r="A206" s="364" t="str">
        <f t="shared" si="31"/>
        <v/>
      </c>
      <c r="B206" s="749"/>
      <c r="C206" s="750"/>
      <c r="D206" s="750"/>
      <c r="E206" s="751"/>
      <c r="F206" s="752"/>
      <c r="G206" s="753"/>
      <c r="H206" s="676"/>
      <c r="I206" s="677"/>
      <c r="J206" s="366" t="str">
        <f t="shared" si="26"/>
        <v/>
      </c>
      <c r="K206" s="365"/>
      <c r="L206" s="349">
        <f t="shared" si="32"/>
        <v>1</v>
      </c>
      <c r="M206" s="349">
        <f t="shared" si="33"/>
        <v>1</v>
      </c>
      <c r="N206" s="349">
        <f t="shared" si="27"/>
        <v>1</v>
      </c>
      <c r="O206" s="349">
        <f t="shared" si="28"/>
        <v>1</v>
      </c>
      <c r="P206" s="349">
        <f t="shared" si="29"/>
        <v>4</v>
      </c>
      <c r="Q206" s="349" t="str">
        <f>IF(OR(P206=0,P206=4),"",IF(L206=100,'12 - 1 - AUXILIAR-MANTENIMIENTO'!$B$129,IF(M206=1,'12 - 1 - AUXILIAR-MANTENIMIENTO'!$B$130,IF(N206=1,'12 - 1 - AUXILIAR-MANTENIMIENTO'!$B$131,IF(O206=1,'12 - 1 - AUXILIAR-MANTENIMIENTO'!$B$132,IF(N206=100,'12 - 1 - AUXILIAR-MANTENIMIENTO'!$B$133,S206))))))</f>
        <v/>
      </c>
      <c r="R206" s="363" t="str">
        <f t="shared" si="30"/>
        <v/>
      </c>
      <c r="S206" s="362" t="str">
        <f t="shared" si="34"/>
        <v/>
      </c>
      <c r="W206" s="361"/>
      <c r="AA206" s="341"/>
      <c r="AB206" s="346"/>
      <c r="AC206" s="346"/>
      <c r="AD206" s="346"/>
      <c r="AE206" s="346"/>
      <c r="AF206" s="346"/>
      <c r="AG206" s="346"/>
      <c r="AH206" s="346"/>
      <c r="AI206" s="346"/>
      <c r="AJ206" s="346"/>
      <c r="AK206" s="346"/>
      <c r="AL206" s="346"/>
      <c r="AM206" s="346"/>
      <c r="AN206" s="346"/>
      <c r="AO206" s="346"/>
      <c r="AP206" s="346"/>
      <c r="AQ206" s="346"/>
      <c r="AR206" s="346"/>
    </row>
    <row r="207" spans="1:44" s="345" customFormat="1" x14ac:dyDescent="0.25">
      <c r="A207" s="364" t="str">
        <f t="shared" si="31"/>
        <v/>
      </c>
      <c r="B207" s="749"/>
      <c r="C207" s="750"/>
      <c r="D207" s="750"/>
      <c r="E207" s="751"/>
      <c r="F207" s="752"/>
      <c r="G207" s="753"/>
      <c r="H207" s="676"/>
      <c r="I207" s="677"/>
      <c r="J207" s="366" t="str">
        <f t="shared" si="26"/>
        <v/>
      </c>
      <c r="K207" s="365"/>
      <c r="L207" s="349">
        <f t="shared" si="32"/>
        <v>1</v>
      </c>
      <c r="M207" s="349">
        <f t="shared" si="33"/>
        <v>1</v>
      </c>
      <c r="N207" s="349">
        <f t="shared" si="27"/>
        <v>1</v>
      </c>
      <c r="O207" s="349">
        <f t="shared" si="28"/>
        <v>1</v>
      </c>
      <c r="P207" s="349">
        <f t="shared" si="29"/>
        <v>4</v>
      </c>
      <c r="Q207" s="349" t="str">
        <f>IF(OR(P207=0,P207=4),"",IF(L207=100,'12 - 1 - AUXILIAR-MANTENIMIENTO'!$B$129,IF(M207=1,'12 - 1 - AUXILIAR-MANTENIMIENTO'!$B$130,IF(N207=1,'12 - 1 - AUXILIAR-MANTENIMIENTO'!$B$131,IF(O207=1,'12 - 1 - AUXILIAR-MANTENIMIENTO'!$B$132,IF(N207=100,'12 - 1 - AUXILIAR-MANTENIMIENTO'!$B$133,S207))))))</f>
        <v/>
      </c>
      <c r="R207" s="363" t="str">
        <f t="shared" si="30"/>
        <v/>
      </c>
      <c r="S207" s="362" t="str">
        <f t="shared" si="34"/>
        <v/>
      </c>
      <c r="W207" s="361"/>
      <c r="AA207" s="341"/>
      <c r="AB207" s="346"/>
      <c r="AC207" s="346"/>
      <c r="AD207" s="346"/>
      <c r="AE207" s="346"/>
      <c r="AF207" s="346"/>
      <c r="AG207" s="346"/>
      <c r="AH207" s="346"/>
      <c r="AI207" s="346"/>
      <c r="AJ207" s="346"/>
      <c r="AK207" s="346"/>
      <c r="AL207" s="346"/>
      <c r="AM207" s="346"/>
      <c r="AN207" s="346"/>
      <c r="AO207" s="346"/>
      <c r="AP207" s="346"/>
      <c r="AQ207" s="346"/>
      <c r="AR207" s="346"/>
    </row>
    <row r="208" spans="1:44" s="345" customFormat="1" x14ac:dyDescent="0.25">
      <c r="A208" s="364" t="str">
        <f t="shared" si="31"/>
        <v/>
      </c>
      <c r="B208" s="749"/>
      <c r="C208" s="750"/>
      <c r="D208" s="750"/>
      <c r="E208" s="751"/>
      <c r="F208" s="752"/>
      <c r="G208" s="753"/>
      <c r="H208" s="676"/>
      <c r="I208" s="677"/>
      <c r="J208" s="366" t="str">
        <f t="shared" si="26"/>
        <v/>
      </c>
      <c r="K208" s="365"/>
      <c r="L208" s="349">
        <f t="shared" si="32"/>
        <v>1</v>
      </c>
      <c r="M208" s="349">
        <f t="shared" si="33"/>
        <v>1</v>
      </c>
      <c r="N208" s="349">
        <f t="shared" si="27"/>
        <v>1</v>
      </c>
      <c r="O208" s="349">
        <f t="shared" si="28"/>
        <v>1</v>
      </c>
      <c r="P208" s="349">
        <f t="shared" si="29"/>
        <v>4</v>
      </c>
      <c r="Q208" s="349" t="str">
        <f>IF(OR(P208=0,P208=4),"",IF(L208=100,'12 - 1 - AUXILIAR-MANTENIMIENTO'!$B$129,IF(M208=1,'12 - 1 - AUXILIAR-MANTENIMIENTO'!$B$130,IF(N208=1,'12 - 1 - AUXILIAR-MANTENIMIENTO'!$B$131,IF(O208=1,'12 - 1 - AUXILIAR-MANTENIMIENTO'!$B$132,IF(N208=100,'12 - 1 - AUXILIAR-MANTENIMIENTO'!$B$133,S208))))))</f>
        <v/>
      </c>
      <c r="R208" s="363" t="str">
        <f t="shared" si="30"/>
        <v/>
      </c>
      <c r="S208" s="362" t="str">
        <f t="shared" si="34"/>
        <v/>
      </c>
      <c r="W208" s="361"/>
      <c r="AA208" s="341"/>
      <c r="AB208" s="346"/>
      <c r="AC208" s="346"/>
      <c r="AD208" s="346"/>
      <c r="AE208" s="346"/>
      <c r="AF208" s="346"/>
      <c r="AG208" s="346"/>
      <c r="AH208" s="346"/>
      <c r="AI208" s="346"/>
      <c r="AJ208" s="346"/>
      <c r="AK208" s="346"/>
      <c r="AL208" s="346"/>
      <c r="AM208" s="346"/>
      <c r="AN208" s="346"/>
      <c r="AO208" s="346"/>
      <c r="AP208" s="346"/>
      <c r="AQ208" s="346"/>
      <c r="AR208" s="346"/>
    </row>
    <row r="209" spans="1:44" s="345" customFormat="1" x14ac:dyDescent="0.25">
      <c r="A209" s="364" t="str">
        <f t="shared" si="31"/>
        <v/>
      </c>
      <c r="B209" s="749"/>
      <c r="C209" s="750"/>
      <c r="D209" s="750"/>
      <c r="E209" s="751"/>
      <c r="F209" s="752"/>
      <c r="G209" s="753"/>
      <c r="H209" s="676"/>
      <c r="I209" s="677"/>
      <c r="J209" s="366" t="str">
        <f t="shared" si="26"/>
        <v/>
      </c>
      <c r="K209" s="365"/>
      <c r="L209" s="349">
        <f t="shared" si="32"/>
        <v>1</v>
      </c>
      <c r="M209" s="349">
        <f t="shared" si="33"/>
        <v>1</v>
      </c>
      <c r="N209" s="349">
        <f t="shared" si="27"/>
        <v>1</v>
      </c>
      <c r="O209" s="349">
        <f t="shared" si="28"/>
        <v>1</v>
      </c>
      <c r="P209" s="349">
        <f t="shared" si="29"/>
        <v>4</v>
      </c>
      <c r="Q209" s="349" t="str">
        <f>IF(OR(P209=0,P209=4),"",IF(L209=100,'12 - 1 - AUXILIAR-MANTENIMIENTO'!$B$129,IF(M209=1,'12 - 1 - AUXILIAR-MANTENIMIENTO'!$B$130,IF(N209=1,'12 - 1 - AUXILIAR-MANTENIMIENTO'!$B$131,IF(O209=1,'12 - 1 - AUXILIAR-MANTENIMIENTO'!$B$132,IF(N209=100,'12 - 1 - AUXILIAR-MANTENIMIENTO'!$B$133,S209))))))</f>
        <v/>
      </c>
      <c r="R209" s="363" t="str">
        <f t="shared" si="30"/>
        <v/>
      </c>
      <c r="S209" s="362" t="str">
        <f t="shared" si="34"/>
        <v/>
      </c>
      <c r="W209" s="361"/>
      <c r="AA209" s="341"/>
      <c r="AB209" s="346"/>
      <c r="AC209" s="346"/>
      <c r="AD209" s="346"/>
      <c r="AE209" s="346"/>
      <c r="AF209" s="346"/>
      <c r="AG209" s="346"/>
      <c r="AH209" s="346"/>
      <c r="AI209" s="346"/>
      <c r="AJ209" s="346"/>
      <c r="AK209" s="346"/>
      <c r="AL209" s="346"/>
      <c r="AM209" s="346"/>
      <c r="AN209" s="346"/>
      <c r="AO209" s="346"/>
      <c r="AP209" s="346"/>
      <c r="AQ209" s="346"/>
      <c r="AR209" s="346"/>
    </row>
    <row r="210" spans="1:44" s="345" customFormat="1" x14ac:dyDescent="0.25">
      <c r="A210" s="364" t="str">
        <f t="shared" si="31"/>
        <v/>
      </c>
      <c r="B210" s="749"/>
      <c r="C210" s="750"/>
      <c r="D210" s="750"/>
      <c r="E210" s="751"/>
      <c r="F210" s="752"/>
      <c r="G210" s="753"/>
      <c r="H210" s="676"/>
      <c r="I210" s="677"/>
      <c r="J210" s="366" t="str">
        <f t="shared" si="26"/>
        <v/>
      </c>
      <c r="K210" s="365"/>
      <c r="L210" s="349">
        <f t="shared" si="32"/>
        <v>1</v>
      </c>
      <c r="M210" s="349">
        <f t="shared" si="33"/>
        <v>1</v>
      </c>
      <c r="N210" s="349">
        <f t="shared" si="27"/>
        <v>1</v>
      </c>
      <c r="O210" s="349">
        <f t="shared" si="28"/>
        <v>1</v>
      </c>
      <c r="P210" s="349">
        <f t="shared" si="29"/>
        <v>4</v>
      </c>
      <c r="Q210" s="349" t="str">
        <f>IF(OR(P210=0,P210=4),"",IF(L210=100,'12 - 1 - AUXILIAR-MANTENIMIENTO'!$B$129,IF(M210=1,'12 - 1 - AUXILIAR-MANTENIMIENTO'!$B$130,IF(N210=1,'12 - 1 - AUXILIAR-MANTENIMIENTO'!$B$131,IF(O210=1,'12 - 1 - AUXILIAR-MANTENIMIENTO'!$B$132,IF(N210=100,'12 - 1 - AUXILIAR-MANTENIMIENTO'!$B$133,S210))))))</f>
        <v/>
      </c>
      <c r="R210" s="363" t="str">
        <f t="shared" si="30"/>
        <v/>
      </c>
      <c r="S210" s="362" t="str">
        <f t="shared" si="34"/>
        <v/>
      </c>
      <c r="W210" s="361"/>
      <c r="AA210" s="341"/>
      <c r="AB210" s="346"/>
      <c r="AC210" s="346"/>
      <c r="AD210" s="346"/>
      <c r="AE210" s="346"/>
      <c r="AF210" s="346"/>
      <c r="AG210" s="346"/>
      <c r="AH210" s="346"/>
      <c r="AI210" s="346"/>
      <c r="AJ210" s="346"/>
      <c r="AK210" s="346"/>
      <c r="AL210" s="346"/>
      <c r="AM210" s="346"/>
      <c r="AN210" s="346"/>
      <c r="AO210" s="346"/>
      <c r="AP210" s="346"/>
      <c r="AQ210" s="346"/>
      <c r="AR210" s="346"/>
    </row>
    <row r="211" spans="1:44" s="345" customFormat="1" x14ac:dyDescent="0.25">
      <c r="A211" s="364" t="str">
        <f t="shared" si="31"/>
        <v/>
      </c>
      <c r="B211" s="749"/>
      <c r="C211" s="750"/>
      <c r="D211" s="750"/>
      <c r="E211" s="751"/>
      <c r="F211" s="752"/>
      <c r="G211" s="753"/>
      <c r="H211" s="676"/>
      <c r="I211" s="677"/>
      <c r="J211" s="366" t="str">
        <f t="shared" si="26"/>
        <v/>
      </c>
      <c r="K211" s="365"/>
      <c r="L211" s="349">
        <f t="shared" si="32"/>
        <v>1</v>
      </c>
      <c r="M211" s="349">
        <f t="shared" si="33"/>
        <v>1</v>
      </c>
      <c r="N211" s="349">
        <f t="shared" si="27"/>
        <v>1</v>
      </c>
      <c r="O211" s="349">
        <f t="shared" si="28"/>
        <v>1</v>
      </c>
      <c r="P211" s="349">
        <f t="shared" si="29"/>
        <v>4</v>
      </c>
      <c r="Q211" s="349" t="str">
        <f>IF(OR(P211=0,P211=4),"",IF(L211=100,'12 - 1 - AUXILIAR-MANTENIMIENTO'!$B$129,IF(M211=1,'12 - 1 - AUXILIAR-MANTENIMIENTO'!$B$130,IF(N211=1,'12 - 1 - AUXILIAR-MANTENIMIENTO'!$B$131,IF(O211=1,'12 - 1 - AUXILIAR-MANTENIMIENTO'!$B$132,IF(N211=100,'12 - 1 - AUXILIAR-MANTENIMIENTO'!$B$133,S211))))))</f>
        <v/>
      </c>
      <c r="R211" s="363" t="str">
        <f t="shared" si="30"/>
        <v/>
      </c>
      <c r="S211" s="362" t="str">
        <f t="shared" si="34"/>
        <v/>
      </c>
      <c r="W211" s="361"/>
      <c r="AA211" s="341"/>
      <c r="AB211" s="346"/>
      <c r="AC211" s="346"/>
      <c r="AD211" s="346"/>
      <c r="AE211" s="346"/>
      <c r="AF211" s="346"/>
      <c r="AG211" s="346"/>
      <c r="AH211" s="346"/>
      <c r="AI211" s="346"/>
      <c r="AJ211" s="346"/>
      <c r="AK211" s="346"/>
      <c r="AL211" s="346"/>
      <c r="AM211" s="346"/>
      <c r="AN211" s="346"/>
      <c r="AO211" s="346"/>
      <c r="AP211" s="346"/>
      <c r="AQ211" s="346"/>
      <c r="AR211" s="346"/>
    </row>
    <row r="212" spans="1:44" s="345" customFormat="1" x14ac:dyDescent="0.25">
      <c r="A212" s="364" t="str">
        <f t="shared" si="31"/>
        <v/>
      </c>
      <c r="B212" s="749"/>
      <c r="C212" s="750"/>
      <c r="D212" s="750"/>
      <c r="E212" s="751"/>
      <c r="F212" s="752"/>
      <c r="G212" s="753"/>
      <c r="H212" s="676"/>
      <c r="I212" s="677"/>
      <c r="J212" s="366" t="str">
        <f t="shared" si="26"/>
        <v/>
      </c>
      <c r="K212" s="365"/>
      <c r="L212" s="349">
        <f t="shared" si="32"/>
        <v>1</v>
      </c>
      <c r="M212" s="349">
        <f t="shared" si="33"/>
        <v>1</v>
      </c>
      <c r="N212" s="349">
        <f t="shared" si="27"/>
        <v>1</v>
      </c>
      <c r="O212" s="349">
        <f t="shared" si="28"/>
        <v>1</v>
      </c>
      <c r="P212" s="349">
        <f t="shared" si="29"/>
        <v>4</v>
      </c>
      <c r="Q212" s="349" t="str">
        <f>IF(OR(P212=0,P212=4),"",IF(L212=100,'12 - 1 - AUXILIAR-MANTENIMIENTO'!$B$129,IF(M212=1,'12 - 1 - AUXILIAR-MANTENIMIENTO'!$B$130,IF(N212=1,'12 - 1 - AUXILIAR-MANTENIMIENTO'!$B$131,IF(O212=1,'12 - 1 - AUXILIAR-MANTENIMIENTO'!$B$132,IF(N212=100,'12 - 1 - AUXILIAR-MANTENIMIENTO'!$B$133,S212))))))</f>
        <v/>
      </c>
      <c r="R212" s="363" t="str">
        <f t="shared" si="30"/>
        <v/>
      </c>
      <c r="S212" s="362" t="str">
        <f t="shared" si="34"/>
        <v/>
      </c>
      <c r="W212" s="361"/>
      <c r="AA212" s="341"/>
      <c r="AB212" s="346"/>
      <c r="AC212" s="346"/>
      <c r="AD212" s="346"/>
      <c r="AE212" s="346"/>
      <c r="AF212" s="346"/>
      <c r="AG212" s="346"/>
      <c r="AH212" s="346"/>
      <c r="AI212" s="346"/>
      <c r="AJ212" s="346"/>
      <c r="AK212" s="346"/>
      <c r="AL212" s="346"/>
      <c r="AM212" s="346"/>
      <c r="AN212" s="346"/>
      <c r="AO212" s="346"/>
      <c r="AP212" s="346"/>
      <c r="AQ212" s="346"/>
      <c r="AR212" s="346"/>
    </row>
    <row r="213" spans="1:44" s="345" customFormat="1" x14ac:dyDescent="0.25">
      <c r="A213" s="364" t="str">
        <f t="shared" si="31"/>
        <v/>
      </c>
      <c r="B213" s="749"/>
      <c r="C213" s="750"/>
      <c r="D213" s="750"/>
      <c r="E213" s="751"/>
      <c r="F213" s="752"/>
      <c r="G213" s="753"/>
      <c r="H213" s="676"/>
      <c r="I213" s="677"/>
      <c r="J213" s="366" t="str">
        <f t="shared" si="26"/>
        <v/>
      </c>
      <c r="K213" s="365"/>
      <c r="L213" s="349">
        <f t="shared" si="32"/>
        <v>1</v>
      </c>
      <c r="M213" s="349">
        <f t="shared" si="33"/>
        <v>1</v>
      </c>
      <c r="N213" s="349">
        <f t="shared" si="27"/>
        <v>1</v>
      </c>
      <c r="O213" s="349">
        <f t="shared" si="28"/>
        <v>1</v>
      </c>
      <c r="P213" s="349">
        <f t="shared" si="29"/>
        <v>4</v>
      </c>
      <c r="Q213" s="349" t="str">
        <f>IF(OR(P213=0,P213=4),"",IF(L213=100,'12 - 1 - AUXILIAR-MANTENIMIENTO'!$B$129,IF(M213=1,'12 - 1 - AUXILIAR-MANTENIMIENTO'!$B$130,IF(N213=1,'12 - 1 - AUXILIAR-MANTENIMIENTO'!$B$131,IF(O213=1,'12 - 1 - AUXILIAR-MANTENIMIENTO'!$B$132,IF(N213=100,'12 - 1 - AUXILIAR-MANTENIMIENTO'!$B$133,S213))))))</f>
        <v/>
      </c>
      <c r="R213" s="363" t="str">
        <f t="shared" si="30"/>
        <v/>
      </c>
      <c r="S213" s="362" t="str">
        <f t="shared" si="34"/>
        <v/>
      </c>
      <c r="W213" s="361"/>
      <c r="AA213" s="341"/>
      <c r="AB213" s="346"/>
      <c r="AC213" s="346"/>
      <c r="AD213" s="346"/>
      <c r="AE213" s="346"/>
      <c r="AF213" s="346"/>
      <c r="AG213" s="346"/>
      <c r="AH213" s="346"/>
      <c r="AI213" s="346"/>
      <c r="AJ213" s="346"/>
      <c r="AK213" s="346"/>
      <c r="AL213" s="346"/>
      <c r="AM213" s="346"/>
      <c r="AN213" s="346"/>
      <c r="AO213" s="346"/>
      <c r="AP213" s="346"/>
      <c r="AQ213" s="346"/>
      <c r="AR213" s="346"/>
    </row>
    <row r="214" spans="1:44" s="345" customFormat="1" x14ac:dyDescent="0.25">
      <c r="A214" s="364" t="str">
        <f t="shared" si="31"/>
        <v/>
      </c>
      <c r="B214" s="749"/>
      <c r="C214" s="750"/>
      <c r="D214" s="750"/>
      <c r="E214" s="751"/>
      <c r="F214" s="752"/>
      <c r="G214" s="753"/>
      <c r="H214" s="676"/>
      <c r="I214" s="677"/>
      <c r="J214" s="366" t="str">
        <f t="shared" si="26"/>
        <v/>
      </c>
      <c r="K214" s="365"/>
      <c r="L214" s="349">
        <f t="shared" si="32"/>
        <v>1</v>
      </c>
      <c r="M214" s="349">
        <f t="shared" si="33"/>
        <v>1</v>
      </c>
      <c r="N214" s="349">
        <f t="shared" si="27"/>
        <v>1</v>
      </c>
      <c r="O214" s="349">
        <f t="shared" si="28"/>
        <v>1</v>
      </c>
      <c r="P214" s="349">
        <f t="shared" si="29"/>
        <v>4</v>
      </c>
      <c r="Q214" s="349" t="str">
        <f>IF(OR(P214=0,P214=4),"",IF(L214=100,'12 - 1 - AUXILIAR-MANTENIMIENTO'!$B$129,IF(M214=1,'12 - 1 - AUXILIAR-MANTENIMIENTO'!$B$130,IF(N214=1,'12 - 1 - AUXILIAR-MANTENIMIENTO'!$B$131,IF(O214=1,'12 - 1 - AUXILIAR-MANTENIMIENTO'!$B$132,IF(N214=100,'12 - 1 - AUXILIAR-MANTENIMIENTO'!$B$133,S214))))))</f>
        <v/>
      </c>
      <c r="R214" s="363" t="str">
        <f t="shared" si="30"/>
        <v/>
      </c>
      <c r="S214" s="362" t="str">
        <f t="shared" si="34"/>
        <v/>
      </c>
      <c r="W214" s="361"/>
      <c r="AA214" s="341"/>
      <c r="AB214" s="346"/>
      <c r="AC214" s="346"/>
      <c r="AD214" s="346"/>
      <c r="AE214" s="346"/>
      <c r="AF214" s="346"/>
      <c r="AG214" s="346"/>
      <c r="AH214" s="346"/>
      <c r="AI214" s="346"/>
      <c r="AJ214" s="346"/>
      <c r="AK214" s="346"/>
      <c r="AL214" s="346"/>
      <c r="AM214" s="346"/>
      <c r="AN214" s="346"/>
      <c r="AO214" s="346"/>
      <c r="AP214" s="346"/>
      <c r="AQ214" s="346"/>
      <c r="AR214" s="346"/>
    </row>
    <row r="215" spans="1:44" s="345" customFormat="1" x14ac:dyDescent="0.25">
      <c r="A215" s="364" t="str">
        <f t="shared" si="31"/>
        <v/>
      </c>
      <c r="B215" s="749"/>
      <c r="C215" s="750"/>
      <c r="D215" s="750"/>
      <c r="E215" s="751"/>
      <c r="F215" s="752"/>
      <c r="G215" s="753"/>
      <c r="H215" s="676"/>
      <c r="I215" s="677"/>
      <c r="J215" s="366" t="str">
        <f t="shared" si="26"/>
        <v/>
      </c>
      <c r="K215" s="365"/>
      <c r="L215" s="349">
        <f t="shared" si="32"/>
        <v>1</v>
      </c>
      <c r="M215" s="349">
        <f t="shared" si="33"/>
        <v>1</v>
      </c>
      <c r="N215" s="349">
        <f t="shared" si="27"/>
        <v>1</v>
      </c>
      <c r="O215" s="349">
        <f t="shared" si="28"/>
        <v>1</v>
      </c>
      <c r="P215" s="349">
        <f t="shared" si="29"/>
        <v>4</v>
      </c>
      <c r="Q215" s="349" t="str">
        <f>IF(OR(P215=0,P215=4),"",IF(L215=100,'12 - 1 - AUXILIAR-MANTENIMIENTO'!$B$129,IF(M215=1,'12 - 1 - AUXILIAR-MANTENIMIENTO'!$B$130,IF(N215=1,'12 - 1 - AUXILIAR-MANTENIMIENTO'!$B$131,IF(O215=1,'12 - 1 - AUXILIAR-MANTENIMIENTO'!$B$132,IF(N215=100,'12 - 1 - AUXILIAR-MANTENIMIENTO'!$B$133,S215))))))</f>
        <v/>
      </c>
      <c r="R215" s="363" t="str">
        <f t="shared" si="30"/>
        <v/>
      </c>
      <c r="S215" s="362" t="str">
        <f t="shared" si="34"/>
        <v/>
      </c>
      <c r="W215" s="361"/>
      <c r="AA215" s="341"/>
      <c r="AB215" s="346"/>
      <c r="AC215" s="346"/>
      <c r="AD215" s="346"/>
      <c r="AE215" s="346"/>
      <c r="AF215" s="346"/>
      <c r="AG215" s="346"/>
      <c r="AH215" s="346"/>
      <c r="AI215" s="346"/>
      <c r="AJ215" s="346"/>
      <c r="AK215" s="346"/>
      <c r="AL215" s="346"/>
      <c r="AM215" s="346"/>
      <c r="AN215" s="346"/>
      <c r="AO215" s="346"/>
      <c r="AP215" s="346"/>
      <c r="AQ215" s="346"/>
      <c r="AR215" s="346"/>
    </row>
    <row r="216" spans="1:44" s="345" customFormat="1" x14ac:dyDescent="0.25">
      <c r="A216" s="364" t="str">
        <f t="shared" si="31"/>
        <v/>
      </c>
      <c r="B216" s="749"/>
      <c r="C216" s="750"/>
      <c r="D216" s="750"/>
      <c r="E216" s="751"/>
      <c r="F216" s="752"/>
      <c r="G216" s="753"/>
      <c r="H216" s="676"/>
      <c r="I216" s="677"/>
      <c r="J216" s="366" t="str">
        <f t="shared" si="26"/>
        <v/>
      </c>
      <c r="K216" s="365"/>
      <c r="L216" s="349">
        <f t="shared" si="32"/>
        <v>1</v>
      </c>
      <c r="M216" s="349">
        <f t="shared" si="33"/>
        <v>1</v>
      </c>
      <c r="N216" s="349">
        <f t="shared" si="27"/>
        <v>1</v>
      </c>
      <c r="O216" s="349">
        <f t="shared" si="28"/>
        <v>1</v>
      </c>
      <c r="P216" s="349">
        <f t="shared" si="29"/>
        <v>4</v>
      </c>
      <c r="Q216" s="349" t="str">
        <f>IF(OR(P216=0,P216=4),"",IF(L216=100,'12 - 1 - AUXILIAR-MANTENIMIENTO'!$B$129,IF(M216=1,'12 - 1 - AUXILIAR-MANTENIMIENTO'!$B$130,IF(N216=1,'12 - 1 - AUXILIAR-MANTENIMIENTO'!$B$131,IF(O216=1,'12 - 1 - AUXILIAR-MANTENIMIENTO'!$B$132,IF(N216=100,'12 - 1 - AUXILIAR-MANTENIMIENTO'!$B$133,S216))))))</f>
        <v/>
      </c>
      <c r="R216" s="363" t="str">
        <f t="shared" si="30"/>
        <v/>
      </c>
      <c r="S216" s="362" t="str">
        <f t="shared" si="34"/>
        <v/>
      </c>
      <c r="W216" s="361"/>
      <c r="AA216" s="341"/>
      <c r="AB216" s="346"/>
      <c r="AC216" s="346"/>
      <c r="AD216" s="346"/>
      <c r="AE216" s="346"/>
      <c r="AF216" s="346"/>
      <c r="AG216" s="346"/>
      <c r="AH216" s="346"/>
      <c r="AI216" s="346"/>
      <c r="AJ216" s="346"/>
      <c r="AK216" s="346"/>
      <c r="AL216" s="346"/>
      <c r="AM216" s="346"/>
      <c r="AN216" s="346"/>
      <c r="AO216" s="346"/>
      <c r="AP216" s="346"/>
      <c r="AQ216" s="346"/>
      <c r="AR216" s="346"/>
    </row>
    <row r="217" spans="1:44" s="345" customFormat="1" x14ac:dyDescent="0.25">
      <c r="A217" s="364" t="str">
        <f t="shared" si="31"/>
        <v/>
      </c>
      <c r="B217" s="749"/>
      <c r="C217" s="750"/>
      <c r="D217" s="750"/>
      <c r="E217" s="751"/>
      <c r="F217" s="752"/>
      <c r="G217" s="753"/>
      <c r="H217" s="676"/>
      <c r="I217" s="677"/>
      <c r="J217" s="366" t="str">
        <f t="shared" si="26"/>
        <v/>
      </c>
      <c r="K217" s="365"/>
      <c r="L217" s="349">
        <f t="shared" si="32"/>
        <v>1</v>
      </c>
      <c r="M217" s="349">
        <f t="shared" si="33"/>
        <v>1</v>
      </c>
      <c r="N217" s="349">
        <f t="shared" si="27"/>
        <v>1</v>
      </c>
      <c r="O217" s="349">
        <f t="shared" si="28"/>
        <v>1</v>
      </c>
      <c r="P217" s="349">
        <f t="shared" si="29"/>
        <v>4</v>
      </c>
      <c r="Q217" s="349" t="str">
        <f>IF(OR(P217=0,P217=4),"",IF(L217=100,'12 - 1 - AUXILIAR-MANTENIMIENTO'!$B$129,IF(M217=1,'12 - 1 - AUXILIAR-MANTENIMIENTO'!$B$130,IF(N217=1,'12 - 1 - AUXILIAR-MANTENIMIENTO'!$B$131,IF(O217=1,'12 - 1 - AUXILIAR-MANTENIMIENTO'!$B$132,IF(N217=100,'12 - 1 - AUXILIAR-MANTENIMIENTO'!$B$133,S217))))))</f>
        <v/>
      </c>
      <c r="R217" s="363" t="str">
        <f t="shared" si="30"/>
        <v/>
      </c>
      <c r="S217" s="362" t="str">
        <f t="shared" si="34"/>
        <v/>
      </c>
      <c r="W217" s="361"/>
      <c r="AA217" s="341"/>
      <c r="AB217" s="346"/>
      <c r="AC217" s="346"/>
      <c r="AD217" s="346"/>
      <c r="AE217" s="346"/>
      <c r="AF217" s="346"/>
      <c r="AG217" s="346"/>
      <c r="AH217" s="346"/>
      <c r="AI217" s="346"/>
      <c r="AJ217" s="346"/>
      <c r="AK217" s="346"/>
      <c r="AL217" s="346"/>
      <c r="AM217" s="346"/>
      <c r="AN217" s="346"/>
      <c r="AO217" s="346"/>
      <c r="AP217" s="346"/>
      <c r="AQ217" s="346"/>
      <c r="AR217" s="346"/>
    </row>
    <row r="218" spans="1:44" s="345" customFormat="1" x14ac:dyDescent="0.25">
      <c r="A218" s="364" t="str">
        <f t="shared" si="31"/>
        <v/>
      </c>
      <c r="B218" s="749"/>
      <c r="C218" s="750"/>
      <c r="D218" s="750"/>
      <c r="E218" s="751"/>
      <c r="F218" s="752"/>
      <c r="G218" s="753"/>
      <c r="H218" s="676"/>
      <c r="I218" s="677"/>
      <c r="J218" s="366" t="str">
        <f t="shared" si="26"/>
        <v/>
      </c>
      <c r="K218" s="365"/>
      <c r="L218" s="349">
        <f t="shared" si="32"/>
        <v>1</v>
      </c>
      <c r="M218" s="349">
        <f t="shared" si="33"/>
        <v>1</v>
      </c>
      <c r="N218" s="349">
        <f t="shared" si="27"/>
        <v>1</v>
      </c>
      <c r="O218" s="349">
        <f t="shared" si="28"/>
        <v>1</v>
      </c>
      <c r="P218" s="349">
        <f t="shared" si="29"/>
        <v>4</v>
      </c>
      <c r="Q218" s="349" t="str">
        <f>IF(OR(P218=0,P218=4),"",IF(L218=100,'12 - 1 - AUXILIAR-MANTENIMIENTO'!$B$129,IF(M218=1,'12 - 1 - AUXILIAR-MANTENIMIENTO'!$B$130,IF(N218=1,'12 - 1 - AUXILIAR-MANTENIMIENTO'!$B$131,IF(O218=1,'12 - 1 - AUXILIAR-MANTENIMIENTO'!$B$132,IF(N218=100,'12 - 1 - AUXILIAR-MANTENIMIENTO'!$B$133,S218))))))</f>
        <v/>
      </c>
      <c r="R218" s="363" t="str">
        <f t="shared" si="30"/>
        <v/>
      </c>
      <c r="S218" s="362" t="str">
        <f t="shared" si="34"/>
        <v/>
      </c>
      <c r="W218" s="361"/>
      <c r="AA218" s="341"/>
      <c r="AB218" s="346"/>
      <c r="AC218" s="346"/>
      <c r="AD218" s="346"/>
      <c r="AE218" s="346"/>
      <c r="AF218" s="346"/>
      <c r="AG218" s="346"/>
      <c r="AH218" s="346"/>
      <c r="AI218" s="346"/>
      <c r="AJ218" s="346"/>
      <c r="AK218" s="346"/>
      <c r="AL218" s="346"/>
      <c r="AM218" s="346"/>
      <c r="AN218" s="346"/>
      <c r="AO218" s="346"/>
      <c r="AP218" s="346"/>
      <c r="AQ218" s="346"/>
      <c r="AR218" s="346"/>
    </row>
    <row r="219" spans="1:44" s="345" customFormat="1" x14ac:dyDescent="0.25">
      <c r="A219" s="364" t="str">
        <f t="shared" si="31"/>
        <v/>
      </c>
      <c r="B219" s="749"/>
      <c r="C219" s="750"/>
      <c r="D219" s="750"/>
      <c r="E219" s="751"/>
      <c r="F219" s="752"/>
      <c r="G219" s="753"/>
      <c r="H219" s="676"/>
      <c r="I219" s="677"/>
      <c r="J219" s="366" t="str">
        <f t="shared" si="26"/>
        <v/>
      </c>
      <c r="K219" s="365"/>
      <c r="L219" s="349">
        <f t="shared" si="32"/>
        <v>1</v>
      </c>
      <c r="M219" s="349">
        <f t="shared" si="33"/>
        <v>1</v>
      </c>
      <c r="N219" s="349">
        <f t="shared" si="27"/>
        <v>1</v>
      </c>
      <c r="O219" s="349">
        <f t="shared" si="28"/>
        <v>1</v>
      </c>
      <c r="P219" s="349">
        <f t="shared" si="29"/>
        <v>4</v>
      </c>
      <c r="Q219" s="349" t="str">
        <f>IF(OR(P219=0,P219=4),"",IF(L219=100,'12 - 1 - AUXILIAR-MANTENIMIENTO'!$B$129,IF(M219=1,'12 - 1 - AUXILIAR-MANTENIMIENTO'!$B$130,IF(N219=1,'12 - 1 - AUXILIAR-MANTENIMIENTO'!$B$131,IF(O219=1,'12 - 1 - AUXILIAR-MANTENIMIENTO'!$B$132,IF(N219=100,'12 - 1 - AUXILIAR-MANTENIMIENTO'!$B$133,S219))))))</f>
        <v/>
      </c>
      <c r="R219" s="363" t="str">
        <f t="shared" si="30"/>
        <v/>
      </c>
      <c r="S219" s="362" t="str">
        <f t="shared" si="34"/>
        <v/>
      </c>
      <c r="W219" s="361"/>
      <c r="AA219" s="341"/>
      <c r="AB219" s="346"/>
      <c r="AC219" s="346"/>
      <c r="AD219" s="346"/>
      <c r="AE219" s="346"/>
      <c r="AF219" s="346"/>
      <c r="AG219" s="346"/>
      <c r="AH219" s="346"/>
      <c r="AI219" s="346"/>
      <c r="AJ219" s="346"/>
      <c r="AK219" s="346"/>
      <c r="AL219" s="346"/>
      <c r="AM219" s="346"/>
      <c r="AN219" s="346"/>
      <c r="AO219" s="346"/>
      <c r="AP219" s="346"/>
      <c r="AQ219" s="346"/>
      <c r="AR219" s="346"/>
    </row>
    <row r="220" spans="1:44" s="345" customFormat="1" x14ac:dyDescent="0.25">
      <c r="A220" s="364" t="str">
        <f t="shared" si="31"/>
        <v/>
      </c>
      <c r="B220" s="749"/>
      <c r="C220" s="750"/>
      <c r="D220" s="750"/>
      <c r="E220" s="751"/>
      <c r="F220" s="752"/>
      <c r="G220" s="753"/>
      <c r="H220" s="676"/>
      <c r="I220" s="677"/>
      <c r="J220" s="366" t="str">
        <f t="shared" si="26"/>
        <v/>
      </c>
      <c r="K220" s="365"/>
      <c r="L220" s="349">
        <f t="shared" si="32"/>
        <v>1</v>
      </c>
      <c r="M220" s="349">
        <f t="shared" si="33"/>
        <v>1</v>
      </c>
      <c r="N220" s="349">
        <f t="shared" si="27"/>
        <v>1</v>
      </c>
      <c r="O220" s="349">
        <f t="shared" si="28"/>
        <v>1</v>
      </c>
      <c r="P220" s="349">
        <f t="shared" si="29"/>
        <v>4</v>
      </c>
      <c r="Q220" s="349" t="str">
        <f>IF(OR(P220=0,P220=4),"",IF(L220=100,'12 - 1 - AUXILIAR-MANTENIMIENTO'!$B$129,IF(M220=1,'12 - 1 - AUXILIAR-MANTENIMIENTO'!$B$130,IF(N220=1,'12 - 1 - AUXILIAR-MANTENIMIENTO'!$B$131,IF(O220=1,'12 - 1 - AUXILIAR-MANTENIMIENTO'!$B$132,IF(N220=100,'12 - 1 - AUXILIAR-MANTENIMIENTO'!$B$133,S220))))))</f>
        <v/>
      </c>
      <c r="R220" s="363" t="str">
        <f t="shared" si="30"/>
        <v/>
      </c>
      <c r="S220" s="362" t="str">
        <f t="shared" si="34"/>
        <v/>
      </c>
      <c r="W220" s="361"/>
      <c r="AA220" s="341"/>
      <c r="AB220" s="346"/>
      <c r="AC220" s="346"/>
      <c r="AD220" s="346"/>
      <c r="AE220" s="346"/>
      <c r="AF220" s="346"/>
      <c r="AG220" s="346"/>
      <c r="AH220" s="346"/>
      <c r="AI220" s="346"/>
      <c r="AJ220" s="346"/>
      <c r="AK220" s="346"/>
      <c r="AL220" s="346"/>
      <c r="AM220" s="346"/>
      <c r="AN220" s="346"/>
      <c r="AO220" s="346"/>
      <c r="AP220" s="346"/>
      <c r="AQ220" s="346"/>
      <c r="AR220" s="346"/>
    </row>
    <row r="221" spans="1:44" s="345" customFormat="1" x14ac:dyDescent="0.25">
      <c r="A221" s="364" t="str">
        <f t="shared" si="31"/>
        <v/>
      </c>
      <c r="B221" s="749"/>
      <c r="C221" s="750"/>
      <c r="D221" s="750"/>
      <c r="E221" s="751"/>
      <c r="F221" s="752"/>
      <c r="G221" s="753"/>
      <c r="H221" s="676"/>
      <c r="I221" s="677"/>
      <c r="J221" s="366" t="str">
        <f t="shared" si="26"/>
        <v/>
      </c>
      <c r="K221" s="365"/>
      <c r="L221" s="349">
        <f t="shared" si="32"/>
        <v>1</v>
      </c>
      <c r="M221" s="349">
        <f t="shared" si="33"/>
        <v>1</v>
      </c>
      <c r="N221" s="349">
        <f t="shared" si="27"/>
        <v>1</v>
      </c>
      <c r="O221" s="349">
        <f t="shared" si="28"/>
        <v>1</v>
      </c>
      <c r="P221" s="349">
        <f t="shared" si="29"/>
        <v>4</v>
      </c>
      <c r="Q221" s="349" t="str">
        <f>IF(OR(P221=0,P221=4),"",IF(L221=100,'12 - 1 - AUXILIAR-MANTENIMIENTO'!$B$129,IF(M221=1,'12 - 1 - AUXILIAR-MANTENIMIENTO'!$B$130,IF(N221=1,'12 - 1 - AUXILIAR-MANTENIMIENTO'!$B$131,IF(O221=1,'12 - 1 - AUXILIAR-MANTENIMIENTO'!$B$132,IF(N221=100,'12 - 1 - AUXILIAR-MANTENIMIENTO'!$B$133,S221))))))</f>
        <v/>
      </c>
      <c r="R221" s="363" t="str">
        <f t="shared" si="30"/>
        <v/>
      </c>
      <c r="S221" s="362" t="str">
        <f t="shared" si="34"/>
        <v/>
      </c>
      <c r="W221" s="361"/>
      <c r="AA221" s="341"/>
      <c r="AB221" s="346"/>
      <c r="AC221" s="346"/>
      <c r="AD221" s="346"/>
      <c r="AE221" s="346"/>
      <c r="AF221" s="346"/>
      <c r="AG221" s="346"/>
      <c r="AH221" s="346"/>
      <c r="AI221" s="346"/>
      <c r="AJ221" s="346"/>
      <c r="AK221" s="346"/>
      <c r="AL221" s="346"/>
      <c r="AM221" s="346"/>
      <c r="AN221" s="346"/>
      <c r="AO221" s="346"/>
      <c r="AP221" s="346"/>
      <c r="AQ221" s="346"/>
      <c r="AR221" s="346"/>
    </row>
    <row r="222" spans="1:44" s="345" customFormat="1" x14ac:dyDescent="0.25">
      <c r="A222" s="364" t="str">
        <f t="shared" si="31"/>
        <v/>
      </c>
      <c r="B222" s="749"/>
      <c r="C222" s="750"/>
      <c r="D222" s="750"/>
      <c r="E222" s="751"/>
      <c r="F222" s="752"/>
      <c r="G222" s="753"/>
      <c r="H222" s="676"/>
      <c r="I222" s="677"/>
      <c r="J222" s="366" t="str">
        <f t="shared" si="26"/>
        <v/>
      </c>
      <c r="K222" s="365"/>
      <c r="L222" s="349">
        <f t="shared" si="32"/>
        <v>1</v>
      </c>
      <c r="M222" s="349">
        <f t="shared" si="33"/>
        <v>1</v>
      </c>
      <c r="N222" s="349">
        <f t="shared" si="27"/>
        <v>1</v>
      </c>
      <c r="O222" s="349">
        <f t="shared" si="28"/>
        <v>1</v>
      </c>
      <c r="P222" s="349">
        <f t="shared" si="29"/>
        <v>4</v>
      </c>
      <c r="Q222" s="349" t="str">
        <f>IF(OR(P222=0,P222=4),"",IF(L222=100,'12 - 1 - AUXILIAR-MANTENIMIENTO'!$B$129,IF(M222=1,'12 - 1 - AUXILIAR-MANTENIMIENTO'!$B$130,IF(N222=1,'12 - 1 - AUXILIAR-MANTENIMIENTO'!$B$131,IF(O222=1,'12 - 1 - AUXILIAR-MANTENIMIENTO'!$B$132,IF(N222=100,'12 - 1 - AUXILIAR-MANTENIMIENTO'!$B$133,S222))))))</f>
        <v/>
      </c>
      <c r="R222" s="363" t="str">
        <f t="shared" si="30"/>
        <v/>
      </c>
      <c r="S222" s="362" t="str">
        <f t="shared" si="34"/>
        <v/>
      </c>
      <c r="W222" s="361"/>
      <c r="AA222" s="341"/>
      <c r="AB222" s="346"/>
      <c r="AC222" s="346"/>
      <c r="AD222" s="346"/>
      <c r="AE222" s="346"/>
      <c r="AF222" s="346"/>
      <c r="AG222" s="346"/>
      <c r="AH222" s="346"/>
      <c r="AI222" s="346"/>
      <c r="AJ222" s="346"/>
      <c r="AK222" s="346"/>
      <c r="AL222" s="346"/>
      <c r="AM222" s="346"/>
      <c r="AN222" s="346"/>
      <c r="AO222" s="346"/>
      <c r="AP222" s="346"/>
      <c r="AQ222" s="346"/>
      <c r="AR222" s="346"/>
    </row>
    <row r="223" spans="1:44" s="345" customFormat="1" x14ac:dyDescent="0.25">
      <c r="A223" s="364" t="str">
        <f t="shared" si="31"/>
        <v/>
      </c>
      <c r="B223" s="749"/>
      <c r="C223" s="750"/>
      <c r="D223" s="750"/>
      <c r="E223" s="751"/>
      <c r="F223" s="752"/>
      <c r="G223" s="753"/>
      <c r="H223" s="676"/>
      <c r="I223" s="677"/>
      <c r="J223" s="366" t="str">
        <f t="shared" si="26"/>
        <v/>
      </c>
      <c r="K223" s="365"/>
      <c r="L223" s="349">
        <f t="shared" si="32"/>
        <v>1</v>
      </c>
      <c r="M223" s="349">
        <f t="shared" si="33"/>
        <v>1</v>
      </c>
      <c r="N223" s="349">
        <f t="shared" si="27"/>
        <v>1</v>
      </c>
      <c r="O223" s="349">
        <f t="shared" si="28"/>
        <v>1</v>
      </c>
      <c r="P223" s="349">
        <f t="shared" si="29"/>
        <v>4</v>
      </c>
      <c r="Q223" s="349" t="str">
        <f>IF(OR(P223=0,P223=4),"",IF(L223=100,'12 - 1 - AUXILIAR-MANTENIMIENTO'!$B$129,IF(M223=1,'12 - 1 - AUXILIAR-MANTENIMIENTO'!$B$130,IF(N223=1,'12 - 1 - AUXILIAR-MANTENIMIENTO'!$B$131,IF(O223=1,'12 - 1 - AUXILIAR-MANTENIMIENTO'!$B$132,IF(N223=100,'12 - 1 - AUXILIAR-MANTENIMIENTO'!$B$133,S223))))))</f>
        <v/>
      </c>
      <c r="R223" s="363" t="str">
        <f t="shared" si="30"/>
        <v/>
      </c>
      <c r="S223" s="362" t="str">
        <f t="shared" si="34"/>
        <v/>
      </c>
      <c r="W223" s="361"/>
      <c r="AA223" s="341"/>
      <c r="AB223" s="346"/>
      <c r="AC223" s="346"/>
      <c r="AD223" s="346"/>
      <c r="AE223" s="346"/>
      <c r="AF223" s="346"/>
      <c r="AG223" s="346"/>
      <c r="AH223" s="346"/>
      <c r="AI223" s="346"/>
      <c r="AJ223" s="346"/>
      <c r="AK223" s="346"/>
      <c r="AL223" s="346"/>
      <c r="AM223" s="346"/>
      <c r="AN223" s="346"/>
      <c r="AO223" s="346"/>
      <c r="AP223" s="346"/>
      <c r="AQ223" s="346"/>
      <c r="AR223" s="346"/>
    </row>
    <row r="224" spans="1:44" s="345" customFormat="1" x14ac:dyDescent="0.25">
      <c r="A224" s="364" t="str">
        <f t="shared" si="31"/>
        <v/>
      </c>
      <c r="B224" s="749"/>
      <c r="C224" s="750"/>
      <c r="D224" s="750"/>
      <c r="E224" s="751"/>
      <c r="F224" s="752"/>
      <c r="G224" s="753"/>
      <c r="H224" s="676"/>
      <c r="I224" s="677"/>
      <c r="J224" s="366" t="str">
        <f t="shared" si="26"/>
        <v/>
      </c>
      <c r="K224" s="365"/>
      <c r="L224" s="349">
        <f t="shared" si="32"/>
        <v>1</v>
      </c>
      <c r="M224" s="349">
        <f t="shared" si="33"/>
        <v>1</v>
      </c>
      <c r="N224" s="349">
        <f t="shared" si="27"/>
        <v>1</v>
      </c>
      <c r="O224" s="349">
        <f t="shared" si="28"/>
        <v>1</v>
      </c>
      <c r="P224" s="349">
        <f t="shared" si="29"/>
        <v>4</v>
      </c>
      <c r="Q224" s="349" t="str">
        <f>IF(OR(P224=0,P224=4),"",IF(L224=100,'12 - 1 - AUXILIAR-MANTENIMIENTO'!$B$129,IF(M224=1,'12 - 1 - AUXILIAR-MANTENIMIENTO'!$B$130,IF(N224=1,'12 - 1 - AUXILIAR-MANTENIMIENTO'!$B$131,IF(O224=1,'12 - 1 - AUXILIAR-MANTENIMIENTO'!$B$132,IF(N224=100,'12 - 1 - AUXILIAR-MANTENIMIENTO'!$B$133,S224))))))</f>
        <v/>
      </c>
      <c r="R224" s="363" t="str">
        <f t="shared" si="30"/>
        <v/>
      </c>
      <c r="S224" s="362" t="str">
        <f t="shared" si="34"/>
        <v/>
      </c>
      <c r="W224" s="361"/>
      <c r="AA224" s="341"/>
      <c r="AB224" s="346"/>
      <c r="AC224" s="346"/>
      <c r="AD224" s="346"/>
      <c r="AE224" s="346"/>
      <c r="AF224" s="346"/>
      <c r="AG224" s="346"/>
      <c r="AH224" s="346"/>
      <c r="AI224" s="346"/>
      <c r="AJ224" s="346"/>
      <c r="AK224" s="346"/>
      <c r="AL224" s="346"/>
      <c r="AM224" s="346"/>
      <c r="AN224" s="346"/>
      <c r="AO224" s="346"/>
      <c r="AP224" s="346"/>
      <c r="AQ224" s="346"/>
      <c r="AR224" s="346"/>
    </row>
    <row r="225" spans="1:44" s="345" customFormat="1" x14ac:dyDescent="0.25">
      <c r="A225" s="364" t="str">
        <f t="shared" si="31"/>
        <v/>
      </c>
      <c r="B225" s="749"/>
      <c r="C225" s="750"/>
      <c r="D225" s="750"/>
      <c r="E225" s="751"/>
      <c r="F225" s="752"/>
      <c r="G225" s="753"/>
      <c r="H225" s="676"/>
      <c r="I225" s="677"/>
      <c r="J225" s="366" t="str">
        <f t="shared" si="26"/>
        <v/>
      </c>
      <c r="K225" s="365"/>
      <c r="L225" s="349">
        <f t="shared" si="32"/>
        <v>1</v>
      </c>
      <c r="M225" s="349">
        <f t="shared" si="33"/>
        <v>1</v>
      </c>
      <c r="N225" s="349">
        <f t="shared" si="27"/>
        <v>1</v>
      </c>
      <c r="O225" s="349">
        <f t="shared" si="28"/>
        <v>1</v>
      </c>
      <c r="P225" s="349">
        <f t="shared" si="29"/>
        <v>4</v>
      </c>
      <c r="Q225" s="349" t="str">
        <f>IF(OR(P225=0,P225=4),"",IF(L225=100,'12 - 1 - AUXILIAR-MANTENIMIENTO'!$B$129,IF(M225=1,'12 - 1 - AUXILIAR-MANTENIMIENTO'!$B$130,IF(N225=1,'12 - 1 - AUXILIAR-MANTENIMIENTO'!$B$131,IF(O225=1,'12 - 1 - AUXILIAR-MANTENIMIENTO'!$B$132,IF(N225=100,'12 - 1 - AUXILIAR-MANTENIMIENTO'!$B$133,S225))))))</f>
        <v/>
      </c>
      <c r="R225" s="363" t="str">
        <f t="shared" si="30"/>
        <v/>
      </c>
      <c r="S225" s="362" t="str">
        <f t="shared" si="34"/>
        <v/>
      </c>
      <c r="W225" s="361"/>
      <c r="AA225" s="341"/>
      <c r="AB225" s="346"/>
      <c r="AC225" s="346"/>
      <c r="AD225" s="346"/>
      <c r="AE225" s="346"/>
      <c r="AF225" s="346"/>
      <c r="AG225" s="346"/>
      <c r="AH225" s="346"/>
      <c r="AI225" s="346"/>
      <c r="AJ225" s="346"/>
      <c r="AK225" s="346"/>
      <c r="AL225" s="346"/>
      <c r="AM225" s="346"/>
      <c r="AN225" s="346"/>
      <c r="AO225" s="346"/>
      <c r="AP225" s="346"/>
      <c r="AQ225" s="346"/>
      <c r="AR225" s="346"/>
    </row>
    <row r="226" spans="1:44" s="345" customFormat="1" x14ac:dyDescent="0.25">
      <c r="A226" s="364" t="str">
        <f t="shared" si="31"/>
        <v/>
      </c>
      <c r="B226" s="749"/>
      <c r="C226" s="750"/>
      <c r="D226" s="750"/>
      <c r="E226" s="751"/>
      <c r="F226" s="752"/>
      <c r="G226" s="753"/>
      <c r="H226" s="676"/>
      <c r="I226" s="677"/>
      <c r="J226" s="366" t="str">
        <f t="shared" si="26"/>
        <v/>
      </c>
      <c r="K226" s="365"/>
      <c r="L226" s="349">
        <f t="shared" si="32"/>
        <v>1</v>
      </c>
      <c r="M226" s="349">
        <f t="shared" si="33"/>
        <v>1</v>
      </c>
      <c r="N226" s="349">
        <f t="shared" si="27"/>
        <v>1</v>
      </c>
      <c r="O226" s="349">
        <f t="shared" si="28"/>
        <v>1</v>
      </c>
      <c r="P226" s="349">
        <f t="shared" si="29"/>
        <v>4</v>
      </c>
      <c r="Q226" s="349" t="str">
        <f>IF(OR(P226=0,P226=4),"",IF(L226=100,'12 - 1 - AUXILIAR-MANTENIMIENTO'!$B$129,IF(M226=1,'12 - 1 - AUXILIAR-MANTENIMIENTO'!$B$130,IF(N226=1,'12 - 1 - AUXILIAR-MANTENIMIENTO'!$B$131,IF(O226=1,'12 - 1 - AUXILIAR-MANTENIMIENTO'!$B$132,IF(N226=100,'12 - 1 - AUXILIAR-MANTENIMIENTO'!$B$133,S226))))))</f>
        <v/>
      </c>
      <c r="R226" s="363" t="str">
        <f t="shared" si="30"/>
        <v/>
      </c>
      <c r="S226" s="362" t="str">
        <f t="shared" si="34"/>
        <v/>
      </c>
      <c r="W226" s="361"/>
      <c r="AA226" s="341"/>
      <c r="AB226" s="346"/>
      <c r="AC226" s="346"/>
      <c r="AD226" s="346"/>
      <c r="AE226" s="346"/>
      <c r="AF226" s="346"/>
      <c r="AG226" s="346"/>
      <c r="AH226" s="346"/>
      <c r="AI226" s="346"/>
      <c r="AJ226" s="346"/>
      <c r="AK226" s="346"/>
      <c r="AL226" s="346"/>
      <c r="AM226" s="346"/>
      <c r="AN226" s="346"/>
      <c r="AO226" s="346"/>
      <c r="AP226" s="346"/>
      <c r="AQ226" s="346"/>
      <c r="AR226" s="346"/>
    </row>
    <row r="227" spans="1:44" s="345" customFormat="1" x14ac:dyDescent="0.25">
      <c r="A227" s="364" t="str">
        <f t="shared" si="31"/>
        <v/>
      </c>
      <c r="B227" s="749"/>
      <c r="C227" s="750"/>
      <c r="D227" s="750"/>
      <c r="E227" s="751"/>
      <c r="F227" s="752"/>
      <c r="G227" s="753"/>
      <c r="H227" s="676"/>
      <c r="I227" s="677"/>
      <c r="J227" s="366" t="str">
        <f t="shared" si="26"/>
        <v/>
      </c>
      <c r="K227" s="365"/>
      <c r="L227" s="349">
        <f t="shared" si="32"/>
        <v>1</v>
      </c>
      <c r="M227" s="349">
        <f t="shared" si="33"/>
        <v>1</v>
      </c>
      <c r="N227" s="349">
        <f t="shared" si="27"/>
        <v>1</v>
      </c>
      <c r="O227" s="349">
        <f t="shared" si="28"/>
        <v>1</v>
      </c>
      <c r="P227" s="349">
        <f t="shared" si="29"/>
        <v>4</v>
      </c>
      <c r="Q227" s="349" t="str">
        <f>IF(OR(P227=0,P227=4),"",IF(L227=100,'12 - 1 - AUXILIAR-MANTENIMIENTO'!$B$129,IF(M227=1,'12 - 1 - AUXILIAR-MANTENIMIENTO'!$B$130,IF(N227=1,'12 - 1 - AUXILIAR-MANTENIMIENTO'!$B$131,IF(O227=1,'12 - 1 - AUXILIAR-MANTENIMIENTO'!$B$132,IF(N227=100,'12 - 1 - AUXILIAR-MANTENIMIENTO'!$B$133,S227))))))</f>
        <v/>
      </c>
      <c r="R227" s="363" t="str">
        <f t="shared" si="30"/>
        <v/>
      </c>
      <c r="S227" s="362" t="str">
        <f t="shared" si="34"/>
        <v/>
      </c>
      <c r="W227" s="361"/>
      <c r="AA227" s="341"/>
      <c r="AB227" s="346"/>
      <c r="AC227" s="346"/>
      <c r="AD227" s="346"/>
      <c r="AE227" s="346"/>
      <c r="AF227" s="346"/>
      <c r="AG227" s="346"/>
      <c r="AH227" s="346"/>
      <c r="AI227" s="346"/>
      <c r="AJ227" s="346"/>
      <c r="AK227" s="346"/>
      <c r="AL227" s="346"/>
      <c r="AM227" s="346"/>
      <c r="AN227" s="346"/>
      <c r="AO227" s="346"/>
      <c r="AP227" s="346"/>
      <c r="AQ227" s="346"/>
      <c r="AR227" s="346"/>
    </row>
    <row r="228" spans="1:44" s="345" customFormat="1" x14ac:dyDescent="0.25">
      <c r="A228" s="364" t="str">
        <f t="shared" si="31"/>
        <v/>
      </c>
      <c r="B228" s="749"/>
      <c r="C228" s="750"/>
      <c r="D228" s="750"/>
      <c r="E228" s="751"/>
      <c r="F228" s="752"/>
      <c r="G228" s="753"/>
      <c r="H228" s="676"/>
      <c r="I228" s="677"/>
      <c r="J228" s="366" t="str">
        <f t="shared" ref="J228:J291" si="35">Q228</f>
        <v/>
      </c>
      <c r="K228" s="365"/>
      <c r="L228" s="349">
        <f t="shared" si="32"/>
        <v>1</v>
      </c>
      <c r="M228" s="349">
        <f t="shared" si="33"/>
        <v>1</v>
      </c>
      <c r="N228" s="349">
        <f t="shared" ref="N228:N291" si="36">IF(LEN(F228)=0,1,IF(COUNTIF($F$36:$F$540,F228)&gt;1,100,0))</f>
        <v>1</v>
      </c>
      <c r="O228" s="349">
        <f t="shared" ref="O228:O291" si="37">IF(LEN(H228)=0,1,0)</f>
        <v>1</v>
      </c>
      <c r="P228" s="349">
        <f t="shared" ref="P228:P291" si="38">SUM(L228:O228)</f>
        <v>4</v>
      </c>
      <c r="Q228" s="349" t="str">
        <f>IF(OR(P228=0,P228=4),"",IF(L228=100,'12 - 1 - AUXILIAR-MANTENIMIENTO'!$B$129,IF(M228=1,'12 - 1 - AUXILIAR-MANTENIMIENTO'!$B$130,IF(N228=1,'12 - 1 - AUXILIAR-MANTENIMIENTO'!$B$131,IF(O228=1,'12 - 1 - AUXILIAR-MANTENIMIENTO'!$B$132,IF(N228=100,'12 - 1 - AUXILIAR-MANTENIMIENTO'!$B$133,S228))))))</f>
        <v/>
      </c>
      <c r="R228" s="363" t="str">
        <f t="shared" ref="R228:R291" si="39">IF(ISBLANK(H228),"",YEAR($J$6)-YEAR(H228)+IF(MONTH($J$6)&lt;MONTH(H228),-1,0))</f>
        <v/>
      </c>
      <c r="S228" s="362" t="str">
        <f t="shared" si="34"/>
        <v/>
      </c>
      <c r="W228" s="361"/>
      <c r="AA228" s="341"/>
      <c r="AB228" s="346"/>
      <c r="AC228" s="346"/>
      <c r="AD228" s="346"/>
      <c r="AE228" s="346"/>
      <c r="AF228" s="346"/>
      <c r="AG228" s="346"/>
      <c r="AH228" s="346"/>
      <c r="AI228" s="346"/>
      <c r="AJ228" s="346"/>
      <c r="AK228" s="346"/>
      <c r="AL228" s="346"/>
      <c r="AM228" s="346"/>
      <c r="AN228" s="346"/>
      <c r="AO228" s="346"/>
      <c r="AP228" s="346"/>
      <c r="AQ228" s="346"/>
      <c r="AR228" s="346"/>
    </row>
    <row r="229" spans="1:44" s="345" customFormat="1" x14ac:dyDescent="0.25">
      <c r="A229" s="364" t="str">
        <f t="shared" ref="A229:A292" si="40">IF(ISBLANK(B229),"",1+A228)</f>
        <v/>
      </c>
      <c r="B229" s="749"/>
      <c r="C229" s="750"/>
      <c r="D229" s="750"/>
      <c r="E229" s="751"/>
      <c r="F229" s="752"/>
      <c r="G229" s="753"/>
      <c r="H229" s="676"/>
      <c r="I229" s="677"/>
      <c r="J229" s="366" t="str">
        <f t="shared" si="35"/>
        <v/>
      </c>
      <c r="K229" s="365"/>
      <c r="L229" s="349">
        <f t="shared" si="32"/>
        <v>1</v>
      </c>
      <c r="M229" s="349">
        <f t="shared" si="33"/>
        <v>1</v>
      </c>
      <c r="N229" s="349">
        <f t="shared" si="36"/>
        <v>1</v>
      </c>
      <c r="O229" s="349">
        <f t="shared" si="37"/>
        <v>1</v>
      </c>
      <c r="P229" s="349">
        <f t="shared" si="38"/>
        <v>4</v>
      </c>
      <c r="Q229" s="349" t="str">
        <f>IF(OR(P229=0,P229=4),"",IF(L229=100,'12 - 1 - AUXILIAR-MANTENIMIENTO'!$B$129,IF(M229=1,'12 - 1 - AUXILIAR-MANTENIMIENTO'!$B$130,IF(N229=1,'12 - 1 - AUXILIAR-MANTENIMIENTO'!$B$131,IF(O229=1,'12 - 1 - AUXILIAR-MANTENIMIENTO'!$B$132,IF(N229=100,'12 - 1 - AUXILIAR-MANTENIMIENTO'!$B$133,S229))))))</f>
        <v/>
      </c>
      <c r="R229" s="363" t="str">
        <f t="shared" si="39"/>
        <v/>
      </c>
      <c r="S229" s="362" t="str">
        <f t="shared" si="34"/>
        <v/>
      </c>
      <c r="W229" s="361"/>
      <c r="AA229" s="341"/>
      <c r="AB229" s="346"/>
      <c r="AC229" s="346"/>
      <c r="AD229" s="346"/>
      <c r="AE229" s="346"/>
      <c r="AF229" s="346"/>
      <c r="AG229" s="346"/>
      <c r="AH229" s="346"/>
      <c r="AI229" s="346"/>
      <c r="AJ229" s="346"/>
      <c r="AK229" s="346"/>
      <c r="AL229" s="346"/>
      <c r="AM229" s="346"/>
      <c r="AN229" s="346"/>
      <c r="AO229" s="346"/>
      <c r="AP229" s="346"/>
      <c r="AQ229" s="346"/>
      <c r="AR229" s="346"/>
    </row>
    <row r="230" spans="1:44" s="345" customFormat="1" x14ac:dyDescent="0.25">
      <c r="A230" s="364" t="str">
        <f t="shared" si="40"/>
        <v/>
      </c>
      <c r="B230" s="749"/>
      <c r="C230" s="750"/>
      <c r="D230" s="750"/>
      <c r="E230" s="751"/>
      <c r="F230" s="752"/>
      <c r="G230" s="753"/>
      <c r="H230" s="676"/>
      <c r="I230" s="677"/>
      <c r="J230" s="366" t="str">
        <f t="shared" si="35"/>
        <v/>
      </c>
      <c r="K230" s="365"/>
      <c r="L230" s="349">
        <f t="shared" si="32"/>
        <v>1</v>
      </c>
      <c r="M230" s="349">
        <f t="shared" si="33"/>
        <v>1</v>
      </c>
      <c r="N230" s="349">
        <f t="shared" si="36"/>
        <v>1</v>
      </c>
      <c r="O230" s="349">
        <f t="shared" si="37"/>
        <v>1</v>
      </c>
      <c r="P230" s="349">
        <f t="shared" si="38"/>
        <v>4</v>
      </c>
      <c r="Q230" s="349" t="str">
        <f>IF(OR(P230=0,P230=4),"",IF(L230=100,'12 - 1 - AUXILIAR-MANTENIMIENTO'!$B$129,IF(M230=1,'12 - 1 - AUXILIAR-MANTENIMIENTO'!$B$130,IF(N230=1,'12 - 1 - AUXILIAR-MANTENIMIENTO'!$B$131,IF(O230=1,'12 - 1 - AUXILIAR-MANTENIMIENTO'!$B$132,IF(N230=100,'12 - 1 - AUXILIAR-MANTENIMIENTO'!$B$133,S230))))))</f>
        <v/>
      </c>
      <c r="R230" s="363" t="str">
        <f t="shared" si="39"/>
        <v/>
      </c>
      <c r="S230" s="362" t="str">
        <f t="shared" si="34"/>
        <v/>
      </c>
      <c r="W230" s="361"/>
      <c r="AA230" s="341"/>
      <c r="AB230" s="346"/>
      <c r="AC230" s="346"/>
      <c r="AD230" s="346"/>
      <c r="AE230" s="346"/>
      <c r="AF230" s="346"/>
      <c r="AG230" s="346"/>
      <c r="AH230" s="346"/>
      <c r="AI230" s="346"/>
      <c r="AJ230" s="346"/>
      <c r="AK230" s="346"/>
      <c r="AL230" s="346"/>
      <c r="AM230" s="346"/>
      <c r="AN230" s="346"/>
      <c r="AO230" s="346"/>
      <c r="AP230" s="346"/>
      <c r="AQ230" s="346"/>
      <c r="AR230" s="346"/>
    </row>
    <row r="231" spans="1:44" s="345" customFormat="1" x14ac:dyDescent="0.25">
      <c r="A231" s="364" t="str">
        <f t="shared" si="40"/>
        <v/>
      </c>
      <c r="B231" s="749"/>
      <c r="C231" s="750"/>
      <c r="D231" s="750"/>
      <c r="E231" s="751"/>
      <c r="F231" s="752"/>
      <c r="G231" s="753"/>
      <c r="H231" s="676"/>
      <c r="I231" s="677"/>
      <c r="J231" s="366" t="str">
        <f t="shared" si="35"/>
        <v/>
      </c>
      <c r="K231" s="365"/>
      <c r="L231" s="349">
        <f t="shared" si="32"/>
        <v>1</v>
      </c>
      <c r="M231" s="349">
        <f t="shared" si="33"/>
        <v>1</v>
      </c>
      <c r="N231" s="349">
        <f t="shared" si="36"/>
        <v>1</v>
      </c>
      <c r="O231" s="349">
        <f t="shared" si="37"/>
        <v>1</v>
      </c>
      <c r="P231" s="349">
        <f t="shared" si="38"/>
        <v>4</v>
      </c>
      <c r="Q231" s="349" t="str">
        <f>IF(OR(P231=0,P231=4),"",IF(L231=100,'12 - 1 - AUXILIAR-MANTENIMIENTO'!$B$129,IF(M231=1,'12 - 1 - AUXILIAR-MANTENIMIENTO'!$B$130,IF(N231=1,'12 - 1 - AUXILIAR-MANTENIMIENTO'!$B$131,IF(O231=1,'12 - 1 - AUXILIAR-MANTENIMIENTO'!$B$132,IF(N231=100,'12 - 1 - AUXILIAR-MANTENIMIENTO'!$B$133,S231))))))</f>
        <v/>
      </c>
      <c r="R231" s="363" t="str">
        <f t="shared" si="39"/>
        <v/>
      </c>
      <c r="S231" s="362" t="str">
        <f t="shared" si="34"/>
        <v/>
      </c>
      <c r="W231" s="361"/>
      <c r="AA231" s="341"/>
      <c r="AB231" s="346"/>
      <c r="AC231" s="346"/>
      <c r="AD231" s="346"/>
      <c r="AE231" s="346"/>
      <c r="AF231" s="346"/>
      <c r="AG231" s="346"/>
      <c r="AH231" s="346"/>
      <c r="AI231" s="346"/>
      <c r="AJ231" s="346"/>
      <c r="AK231" s="346"/>
      <c r="AL231" s="346"/>
      <c r="AM231" s="346"/>
      <c r="AN231" s="346"/>
      <c r="AO231" s="346"/>
      <c r="AP231" s="346"/>
      <c r="AQ231" s="346"/>
      <c r="AR231" s="346"/>
    </row>
    <row r="232" spans="1:44" s="345" customFormat="1" x14ac:dyDescent="0.25">
      <c r="A232" s="364" t="str">
        <f t="shared" si="40"/>
        <v/>
      </c>
      <c r="B232" s="749"/>
      <c r="C232" s="750"/>
      <c r="D232" s="750"/>
      <c r="E232" s="751"/>
      <c r="F232" s="752"/>
      <c r="G232" s="753"/>
      <c r="H232" s="676"/>
      <c r="I232" s="677"/>
      <c r="J232" s="366" t="str">
        <f t="shared" si="35"/>
        <v/>
      </c>
      <c r="K232" s="365"/>
      <c r="L232" s="349">
        <f t="shared" si="32"/>
        <v>1</v>
      </c>
      <c r="M232" s="349">
        <f t="shared" si="33"/>
        <v>1</v>
      </c>
      <c r="N232" s="349">
        <f t="shared" si="36"/>
        <v>1</v>
      </c>
      <c r="O232" s="349">
        <f t="shared" si="37"/>
        <v>1</v>
      </c>
      <c r="P232" s="349">
        <f t="shared" si="38"/>
        <v>4</v>
      </c>
      <c r="Q232" s="349" t="str">
        <f>IF(OR(P232=0,P232=4),"",IF(L232=100,'12 - 1 - AUXILIAR-MANTENIMIENTO'!$B$129,IF(M232=1,'12 - 1 - AUXILIAR-MANTENIMIENTO'!$B$130,IF(N232=1,'12 - 1 - AUXILIAR-MANTENIMIENTO'!$B$131,IF(O232=1,'12 - 1 - AUXILIAR-MANTENIMIENTO'!$B$132,IF(N232=100,'12 - 1 - AUXILIAR-MANTENIMIENTO'!$B$133,S232))))))</f>
        <v/>
      </c>
      <c r="R232" s="363" t="str">
        <f t="shared" si="39"/>
        <v/>
      </c>
      <c r="S232" s="362" t="str">
        <f t="shared" si="34"/>
        <v/>
      </c>
      <c r="W232" s="361"/>
      <c r="AA232" s="341"/>
      <c r="AB232" s="346"/>
      <c r="AC232" s="346"/>
      <c r="AD232" s="346"/>
      <c r="AE232" s="346"/>
      <c r="AF232" s="346"/>
      <c r="AG232" s="346"/>
      <c r="AH232" s="346"/>
      <c r="AI232" s="346"/>
      <c r="AJ232" s="346"/>
      <c r="AK232" s="346"/>
      <c r="AL232" s="346"/>
      <c r="AM232" s="346"/>
      <c r="AN232" s="346"/>
      <c r="AO232" s="346"/>
      <c r="AP232" s="346"/>
      <c r="AQ232" s="346"/>
      <c r="AR232" s="346"/>
    </row>
    <row r="233" spans="1:44" s="345" customFormat="1" x14ac:dyDescent="0.25">
      <c r="A233" s="364" t="str">
        <f t="shared" si="40"/>
        <v/>
      </c>
      <c r="B233" s="749"/>
      <c r="C233" s="750"/>
      <c r="D233" s="750"/>
      <c r="E233" s="751"/>
      <c r="F233" s="752"/>
      <c r="G233" s="753"/>
      <c r="H233" s="676"/>
      <c r="I233" s="677"/>
      <c r="J233" s="366" t="str">
        <f t="shared" si="35"/>
        <v/>
      </c>
      <c r="K233" s="365"/>
      <c r="L233" s="349">
        <f t="shared" si="32"/>
        <v>1</v>
      </c>
      <c r="M233" s="349">
        <f t="shared" si="33"/>
        <v>1</v>
      </c>
      <c r="N233" s="349">
        <f t="shared" si="36"/>
        <v>1</v>
      </c>
      <c r="O233" s="349">
        <f t="shared" si="37"/>
        <v>1</v>
      </c>
      <c r="P233" s="349">
        <f t="shared" si="38"/>
        <v>4</v>
      </c>
      <c r="Q233" s="349" t="str">
        <f>IF(OR(P233=0,P233=4),"",IF(L233=100,'12 - 1 - AUXILIAR-MANTENIMIENTO'!$B$129,IF(M233=1,'12 - 1 - AUXILIAR-MANTENIMIENTO'!$B$130,IF(N233=1,'12 - 1 - AUXILIAR-MANTENIMIENTO'!$B$131,IF(O233=1,'12 - 1 - AUXILIAR-MANTENIMIENTO'!$B$132,IF(N233=100,'12 - 1 - AUXILIAR-MANTENIMIENTO'!$B$133,S233))))))</f>
        <v/>
      </c>
      <c r="R233" s="363" t="str">
        <f t="shared" si="39"/>
        <v/>
      </c>
      <c r="S233" s="362" t="str">
        <f t="shared" si="34"/>
        <v/>
      </c>
      <c r="W233" s="361"/>
      <c r="AA233" s="341"/>
      <c r="AB233" s="346"/>
      <c r="AC233" s="346"/>
      <c r="AD233" s="346"/>
      <c r="AE233" s="346"/>
      <c r="AF233" s="346"/>
      <c r="AG233" s="346"/>
      <c r="AH233" s="346"/>
      <c r="AI233" s="346"/>
      <c r="AJ233" s="346"/>
      <c r="AK233" s="346"/>
      <c r="AL233" s="346"/>
      <c r="AM233" s="346"/>
      <c r="AN233" s="346"/>
      <c r="AO233" s="346"/>
      <c r="AP233" s="346"/>
      <c r="AQ233" s="346"/>
      <c r="AR233" s="346"/>
    </row>
    <row r="234" spans="1:44" s="345" customFormat="1" x14ac:dyDescent="0.25">
      <c r="A234" s="364" t="str">
        <f t="shared" si="40"/>
        <v/>
      </c>
      <c r="B234" s="749"/>
      <c r="C234" s="750"/>
      <c r="D234" s="750"/>
      <c r="E234" s="751"/>
      <c r="F234" s="752"/>
      <c r="G234" s="753"/>
      <c r="H234" s="676"/>
      <c r="I234" s="677"/>
      <c r="J234" s="366" t="str">
        <f t="shared" si="35"/>
        <v/>
      </c>
      <c r="K234" s="365"/>
      <c r="L234" s="349">
        <f t="shared" ref="L234:L297" si="41">IF(ISERROR(A234),100,1)</f>
        <v>1</v>
      </c>
      <c r="M234" s="349">
        <f t="shared" ref="M234:M297" si="42">IF(LEN(B234)=0,1,0)</f>
        <v>1</v>
      </c>
      <c r="N234" s="349">
        <f t="shared" si="36"/>
        <v>1</v>
      </c>
      <c r="O234" s="349">
        <f t="shared" si="37"/>
        <v>1</v>
      </c>
      <c r="P234" s="349">
        <f t="shared" si="38"/>
        <v>4</v>
      </c>
      <c r="Q234" s="349" t="str">
        <f>IF(OR(P234=0,P234=4),"",IF(L234=100,'12 - 1 - AUXILIAR-MANTENIMIENTO'!$B$129,IF(M234=1,'12 - 1 - AUXILIAR-MANTENIMIENTO'!$B$130,IF(N234=1,'12 - 1 - AUXILIAR-MANTENIMIENTO'!$B$131,IF(O234=1,'12 - 1 - AUXILIAR-MANTENIMIENTO'!$B$132,IF(N234=100,'12 - 1 - AUXILIAR-MANTENIMIENTO'!$B$133,S234))))))</f>
        <v/>
      </c>
      <c r="R234" s="363" t="str">
        <f t="shared" si="39"/>
        <v/>
      </c>
      <c r="S234" s="362" t="str">
        <f t="shared" ref="S234:S297" si="43">IF(R234="","",IF(AND(R234&gt;=3,R234&lt;=60),"CORRECTO","INCORRECTO"))</f>
        <v/>
      </c>
      <c r="W234" s="361"/>
      <c r="AA234" s="341"/>
      <c r="AB234" s="346"/>
      <c r="AC234" s="346"/>
      <c r="AD234" s="346"/>
      <c r="AE234" s="346"/>
      <c r="AF234" s="346"/>
      <c r="AG234" s="346"/>
      <c r="AH234" s="346"/>
      <c r="AI234" s="346"/>
      <c r="AJ234" s="346"/>
      <c r="AK234" s="346"/>
      <c r="AL234" s="346"/>
      <c r="AM234" s="346"/>
      <c r="AN234" s="346"/>
      <c r="AO234" s="346"/>
      <c r="AP234" s="346"/>
      <c r="AQ234" s="346"/>
      <c r="AR234" s="346"/>
    </row>
    <row r="235" spans="1:44" s="345" customFormat="1" x14ac:dyDescent="0.25">
      <c r="A235" s="364" t="str">
        <f t="shared" si="40"/>
        <v/>
      </c>
      <c r="B235" s="749"/>
      <c r="C235" s="750"/>
      <c r="D235" s="750"/>
      <c r="E235" s="751"/>
      <c r="F235" s="752"/>
      <c r="G235" s="753"/>
      <c r="H235" s="676"/>
      <c r="I235" s="677"/>
      <c r="J235" s="366" t="str">
        <f t="shared" si="35"/>
        <v/>
      </c>
      <c r="K235" s="365"/>
      <c r="L235" s="349">
        <f t="shared" si="41"/>
        <v>1</v>
      </c>
      <c r="M235" s="349">
        <f t="shared" si="42"/>
        <v>1</v>
      </c>
      <c r="N235" s="349">
        <f t="shared" si="36"/>
        <v>1</v>
      </c>
      <c r="O235" s="349">
        <f t="shared" si="37"/>
        <v>1</v>
      </c>
      <c r="P235" s="349">
        <f t="shared" si="38"/>
        <v>4</v>
      </c>
      <c r="Q235" s="349" t="str">
        <f>IF(OR(P235=0,P235=4),"",IF(L235=100,'12 - 1 - AUXILIAR-MANTENIMIENTO'!$B$129,IF(M235=1,'12 - 1 - AUXILIAR-MANTENIMIENTO'!$B$130,IF(N235=1,'12 - 1 - AUXILIAR-MANTENIMIENTO'!$B$131,IF(O235=1,'12 - 1 - AUXILIAR-MANTENIMIENTO'!$B$132,IF(N235=100,'12 - 1 - AUXILIAR-MANTENIMIENTO'!$B$133,S235))))))</f>
        <v/>
      </c>
      <c r="R235" s="363" t="str">
        <f t="shared" si="39"/>
        <v/>
      </c>
      <c r="S235" s="362" t="str">
        <f t="shared" si="43"/>
        <v/>
      </c>
      <c r="W235" s="361"/>
      <c r="AA235" s="341"/>
      <c r="AB235" s="346"/>
      <c r="AC235" s="346"/>
      <c r="AD235" s="346"/>
      <c r="AE235" s="346"/>
      <c r="AF235" s="346"/>
      <c r="AG235" s="346"/>
      <c r="AH235" s="346"/>
      <c r="AI235" s="346"/>
      <c r="AJ235" s="346"/>
      <c r="AK235" s="346"/>
      <c r="AL235" s="346"/>
      <c r="AM235" s="346"/>
      <c r="AN235" s="346"/>
      <c r="AO235" s="346"/>
      <c r="AP235" s="346"/>
      <c r="AQ235" s="346"/>
      <c r="AR235" s="346"/>
    </row>
    <row r="236" spans="1:44" s="345" customFormat="1" x14ac:dyDescent="0.25">
      <c r="A236" s="364" t="str">
        <f t="shared" si="40"/>
        <v/>
      </c>
      <c r="B236" s="749"/>
      <c r="C236" s="750"/>
      <c r="D236" s="750"/>
      <c r="E236" s="751"/>
      <c r="F236" s="752"/>
      <c r="G236" s="753"/>
      <c r="H236" s="676"/>
      <c r="I236" s="677"/>
      <c r="J236" s="366" t="str">
        <f t="shared" si="35"/>
        <v/>
      </c>
      <c r="K236" s="365"/>
      <c r="L236" s="349">
        <f t="shared" si="41"/>
        <v>1</v>
      </c>
      <c r="M236" s="349">
        <f t="shared" si="42"/>
        <v>1</v>
      </c>
      <c r="N236" s="349">
        <f t="shared" si="36"/>
        <v>1</v>
      </c>
      <c r="O236" s="349">
        <f t="shared" si="37"/>
        <v>1</v>
      </c>
      <c r="P236" s="349">
        <f t="shared" si="38"/>
        <v>4</v>
      </c>
      <c r="Q236" s="349" t="str">
        <f>IF(OR(P236=0,P236=4),"",IF(L236=100,'12 - 1 - AUXILIAR-MANTENIMIENTO'!$B$129,IF(M236=1,'12 - 1 - AUXILIAR-MANTENIMIENTO'!$B$130,IF(N236=1,'12 - 1 - AUXILIAR-MANTENIMIENTO'!$B$131,IF(O236=1,'12 - 1 - AUXILIAR-MANTENIMIENTO'!$B$132,IF(N236=100,'12 - 1 - AUXILIAR-MANTENIMIENTO'!$B$133,S236))))))</f>
        <v/>
      </c>
      <c r="R236" s="363" t="str">
        <f t="shared" si="39"/>
        <v/>
      </c>
      <c r="S236" s="362" t="str">
        <f t="shared" si="43"/>
        <v/>
      </c>
      <c r="W236" s="361"/>
      <c r="AA236" s="341"/>
      <c r="AB236" s="346"/>
      <c r="AC236" s="346"/>
      <c r="AD236" s="346"/>
      <c r="AE236" s="346"/>
      <c r="AF236" s="346"/>
      <c r="AG236" s="346"/>
      <c r="AH236" s="346"/>
      <c r="AI236" s="346"/>
      <c r="AJ236" s="346"/>
      <c r="AK236" s="346"/>
      <c r="AL236" s="346"/>
      <c r="AM236" s="346"/>
      <c r="AN236" s="346"/>
      <c r="AO236" s="346"/>
      <c r="AP236" s="346"/>
      <c r="AQ236" s="346"/>
      <c r="AR236" s="346"/>
    </row>
    <row r="237" spans="1:44" s="345" customFormat="1" x14ac:dyDescent="0.25">
      <c r="A237" s="364" t="str">
        <f t="shared" si="40"/>
        <v/>
      </c>
      <c r="B237" s="749"/>
      <c r="C237" s="750"/>
      <c r="D237" s="750"/>
      <c r="E237" s="751"/>
      <c r="F237" s="752"/>
      <c r="G237" s="753"/>
      <c r="H237" s="676"/>
      <c r="I237" s="677"/>
      <c r="J237" s="366" t="str">
        <f t="shared" si="35"/>
        <v/>
      </c>
      <c r="K237" s="365"/>
      <c r="L237" s="349">
        <f t="shared" si="41"/>
        <v>1</v>
      </c>
      <c r="M237" s="349">
        <f t="shared" si="42"/>
        <v>1</v>
      </c>
      <c r="N237" s="349">
        <f t="shared" si="36"/>
        <v>1</v>
      </c>
      <c r="O237" s="349">
        <f t="shared" si="37"/>
        <v>1</v>
      </c>
      <c r="P237" s="349">
        <f t="shared" si="38"/>
        <v>4</v>
      </c>
      <c r="Q237" s="349" t="str">
        <f>IF(OR(P237=0,P237=4),"",IF(L237=100,'12 - 1 - AUXILIAR-MANTENIMIENTO'!$B$129,IF(M237=1,'12 - 1 - AUXILIAR-MANTENIMIENTO'!$B$130,IF(N237=1,'12 - 1 - AUXILIAR-MANTENIMIENTO'!$B$131,IF(O237=1,'12 - 1 - AUXILIAR-MANTENIMIENTO'!$B$132,IF(N237=100,'12 - 1 - AUXILIAR-MANTENIMIENTO'!$B$133,S237))))))</f>
        <v/>
      </c>
      <c r="R237" s="363" t="str">
        <f t="shared" si="39"/>
        <v/>
      </c>
      <c r="S237" s="362" t="str">
        <f t="shared" si="43"/>
        <v/>
      </c>
      <c r="W237" s="361"/>
      <c r="AA237" s="341"/>
      <c r="AB237" s="346"/>
      <c r="AC237" s="346"/>
      <c r="AD237" s="346"/>
      <c r="AE237" s="346"/>
      <c r="AF237" s="346"/>
      <c r="AG237" s="346"/>
      <c r="AH237" s="346"/>
      <c r="AI237" s="346"/>
      <c r="AJ237" s="346"/>
      <c r="AK237" s="346"/>
      <c r="AL237" s="346"/>
      <c r="AM237" s="346"/>
      <c r="AN237" s="346"/>
      <c r="AO237" s="346"/>
      <c r="AP237" s="346"/>
      <c r="AQ237" s="346"/>
      <c r="AR237" s="346"/>
    </row>
    <row r="238" spans="1:44" s="345" customFormat="1" x14ac:dyDescent="0.25">
      <c r="A238" s="364" t="str">
        <f t="shared" si="40"/>
        <v/>
      </c>
      <c r="B238" s="749"/>
      <c r="C238" s="750"/>
      <c r="D238" s="750"/>
      <c r="E238" s="751"/>
      <c r="F238" s="752"/>
      <c r="G238" s="753"/>
      <c r="H238" s="676"/>
      <c r="I238" s="677"/>
      <c r="J238" s="366" t="str">
        <f t="shared" si="35"/>
        <v/>
      </c>
      <c r="K238" s="365"/>
      <c r="L238" s="349">
        <f t="shared" si="41"/>
        <v>1</v>
      </c>
      <c r="M238" s="349">
        <f t="shared" si="42"/>
        <v>1</v>
      </c>
      <c r="N238" s="349">
        <f t="shared" si="36"/>
        <v>1</v>
      </c>
      <c r="O238" s="349">
        <f t="shared" si="37"/>
        <v>1</v>
      </c>
      <c r="P238" s="349">
        <f t="shared" si="38"/>
        <v>4</v>
      </c>
      <c r="Q238" s="349" t="str">
        <f>IF(OR(P238=0,P238=4),"",IF(L238=100,'12 - 1 - AUXILIAR-MANTENIMIENTO'!$B$129,IF(M238=1,'12 - 1 - AUXILIAR-MANTENIMIENTO'!$B$130,IF(N238=1,'12 - 1 - AUXILIAR-MANTENIMIENTO'!$B$131,IF(O238=1,'12 - 1 - AUXILIAR-MANTENIMIENTO'!$B$132,IF(N238=100,'12 - 1 - AUXILIAR-MANTENIMIENTO'!$B$133,S238))))))</f>
        <v/>
      </c>
      <c r="R238" s="363" t="str">
        <f t="shared" si="39"/>
        <v/>
      </c>
      <c r="S238" s="362" t="str">
        <f t="shared" si="43"/>
        <v/>
      </c>
      <c r="W238" s="361"/>
      <c r="AA238" s="341"/>
      <c r="AB238" s="346"/>
      <c r="AC238" s="346"/>
      <c r="AD238" s="346"/>
      <c r="AE238" s="346"/>
      <c r="AF238" s="346"/>
      <c r="AG238" s="346"/>
      <c r="AH238" s="346"/>
      <c r="AI238" s="346"/>
      <c r="AJ238" s="346"/>
      <c r="AK238" s="346"/>
      <c r="AL238" s="346"/>
      <c r="AM238" s="346"/>
      <c r="AN238" s="346"/>
      <c r="AO238" s="346"/>
      <c r="AP238" s="346"/>
      <c r="AQ238" s="346"/>
      <c r="AR238" s="346"/>
    </row>
    <row r="239" spans="1:44" s="345" customFormat="1" x14ac:dyDescent="0.25">
      <c r="A239" s="364" t="str">
        <f t="shared" si="40"/>
        <v/>
      </c>
      <c r="B239" s="749"/>
      <c r="C239" s="750"/>
      <c r="D239" s="750"/>
      <c r="E239" s="751"/>
      <c r="F239" s="752"/>
      <c r="G239" s="753"/>
      <c r="H239" s="676"/>
      <c r="I239" s="677"/>
      <c r="J239" s="366" t="str">
        <f t="shared" si="35"/>
        <v/>
      </c>
      <c r="K239" s="365"/>
      <c r="L239" s="349">
        <f t="shared" si="41"/>
        <v>1</v>
      </c>
      <c r="M239" s="349">
        <f t="shared" si="42"/>
        <v>1</v>
      </c>
      <c r="N239" s="349">
        <f t="shared" si="36"/>
        <v>1</v>
      </c>
      <c r="O239" s="349">
        <f t="shared" si="37"/>
        <v>1</v>
      </c>
      <c r="P239" s="349">
        <f t="shared" si="38"/>
        <v>4</v>
      </c>
      <c r="Q239" s="349" t="str">
        <f>IF(OR(P239=0,P239=4),"",IF(L239=100,'12 - 1 - AUXILIAR-MANTENIMIENTO'!$B$129,IF(M239=1,'12 - 1 - AUXILIAR-MANTENIMIENTO'!$B$130,IF(N239=1,'12 - 1 - AUXILIAR-MANTENIMIENTO'!$B$131,IF(O239=1,'12 - 1 - AUXILIAR-MANTENIMIENTO'!$B$132,IF(N239=100,'12 - 1 - AUXILIAR-MANTENIMIENTO'!$B$133,S239))))))</f>
        <v/>
      </c>
      <c r="R239" s="363" t="str">
        <f t="shared" si="39"/>
        <v/>
      </c>
      <c r="S239" s="362" t="str">
        <f t="shared" si="43"/>
        <v/>
      </c>
      <c r="W239" s="361"/>
      <c r="AA239" s="341"/>
      <c r="AB239" s="346"/>
      <c r="AC239" s="346"/>
      <c r="AD239" s="346"/>
      <c r="AE239" s="346"/>
      <c r="AF239" s="346"/>
      <c r="AG239" s="346"/>
      <c r="AH239" s="346"/>
      <c r="AI239" s="346"/>
      <c r="AJ239" s="346"/>
      <c r="AK239" s="346"/>
      <c r="AL239" s="346"/>
      <c r="AM239" s="346"/>
      <c r="AN239" s="346"/>
      <c r="AO239" s="346"/>
      <c r="AP239" s="346"/>
      <c r="AQ239" s="346"/>
      <c r="AR239" s="346"/>
    </row>
    <row r="240" spans="1:44" s="345" customFormat="1" x14ac:dyDescent="0.25">
      <c r="A240" s="364" t="str">
        <f t="shared" si="40"/>
        <v/>
      </c>
      <c r="B240" s="749"/>
      <c r="C240" s="750"/>
      <c r="D240" s="750"/>
      <c r="E240" s="751"/>
      <c r="F240" s="752"/>
      <c r="G240" s="753"/>
      <c r="H240" s="676"/>
      <c r="I240" s="677"/>
      <c r="J240" s="366" t="str">
        <f t="shared" si="35"/>
        <v/>
      </c>
      <c r="K240" s="365"/>
      <c r="L240" s="349">
        <f t="shared" si="41"/>
        <v>1</v>
      </c>
      <c r="M240" s="349">
        <f t="shared" si="42"/>
        <v>1</v>
      </c>
      <c r="N240" s="349">
        <f t="shared" si="36"/>
        <v>1</v>
      </c>
      <c r="O240" s="349">
        <f t="shared" si="37"/>
        <v>1</v>
      </c>
      <c r="P240" s="349">
        <f t="shared" si="38"/>
        <v>4</v>
      </c>
      <c r="Q240" s="349" t="str">
        <f>IF(OR(P240=0,P240=4),"",IF(L240=100,'12 - 1 - AUXILIAR-MANTENIMIENTO'!$B$129,IF(M240=1,'12 - 1 - AUXILIAR-MANTENIMIENTO'!$B$130,IF(N240=1,'12 - 1 - AUXILIAR-MANTENIMIENTO'!$B$131,IF(O240=1,'12 - 1 - AUXILIAR-MANTENIMIENTO'!$B$132,IF(N240=100,'12 - 1 - AUXILIAR-MANTENIMIENTO'!$B$133,S240))))))</f>
        <v/>
      </c>
      <c r="R240" s="363" t="str">
        <f t="shared" si="39"/>
        <v/>
      </c>
      <c r="S240" s="362" t="str">
        <f t="shared" si="43"/>
        <v/>
      </c>
      <c r="W240" s="361"/>
      <c r="AA240" s="341"/>
      <c r="AB240" s="346"/>
      <c r="AC240" s="346"/>
      <c r="AD240" s="346"/>
      <c r="AE240" s="346"/>
      <c r="AF240" s="346"/>
      <c r="AG240" s="346"/>
      <c r="AH240" s="346"/>
      <c r="AI240" s="346"/>
      <c r="AJ240" s="346"/>
      <c r="AK240" s="346"/>
      <c r="AL240" s="346"/>
      <c r="AM240" s="346"/>
      <c r="AN240" s="346"/>
      <c r="AO240" s="346"/>
      <c r="AP240" s="346"/>
      <c r="AQ240" s="346"/>
      <c r="AR240" s="346"/>
    </row>
    <row r="241" spans="1:44" s="345" customFormat="1" x14ac:dyDescent="0.25">
      <c r="A241" s="364" t="str">
        <f t="shared" si="40"/>
        <v/>
      </c>
      <c r="B241" s="749"/>
      <c r="C241" s="750"/>
      <c r="D241" s="750"/>
      <c r="E241" s="751"/>
      <c r="F241" s="752"/>
      <c r="G241" s="753"/>
      <c r="H241" s="676"/>
      <c r="I241" s="677"/>
      <c r="J241" s="366" t="str">
        <f t="shared" si="35"/>
        <v/>
      </c>
      <c r="K241" s="365"/>
      <c r="L241" s="349">
        <f t="shared" si="41"/>
        <v>1</v>
      </c>
      <c r="M241" s="349">
        <f t="shared" si="42"/>
        <v>1</v>
      </c>
      <c r="N241" s="349">
        <f t="shared" si="36"/>
        <v>1</v>
      </c>
      <c r="O241" s="349">
        <f t="shared" si="37"/>
        <v>1</v>
      </c>
      <c r="P241" s="349">
        <f t="shared" si="38"/>
        <v>4</v>
      </c>
      <c r="Q241" s="349" t="str">
        <f>IF(OR(P241=0,P241=4),"",IF(L241=100,'12 - 1 - AUXILIAR-MANTENIMIENTO'!$B$129,IF(M241=1,'12 - 1 - AUXILIAR-MANTENIMIENTO'!$B$130,IF(N241=1,'12 - 1 - AUXILIAR-MANTENIMIENTO'!$B$131,IF(O241=1,'12 - 1 - AUXILIAR-MANTENIMIENTO'!$B$132,IF(N241=100,'12 - 1 - AUXILIAR-MANTENIMIENTO'!$B$133,S241))))))</f>
        <v/>
      </c>
      <c r="R241" s="363" t="str">
        <f t="shared" si="39"/>
        <v/>
      </c>
      <c r="S241" s="362" t="str">
        <f t="shared" si="43"/>
        <v/>
      </c>
      <c r="W241" s="361"/>
      <c r="AA241" s="341"/>
      <c r="AB241" s="346"/>
      <c r="AC241" s="346"/>
      <c r="AD241" s="346"/>
      <c r="AE241" s="346"/>
      <c r="AF241" s="346"/>
      <c r="AG241" s="346"/>
      <c r="AH241" s="346"/>
      <c r="AI241" s="346"/>
      <c r="AJ241" s="346"/>
      <c r="AK241" s="346"/>
      <c r="AL241" s="346"/>
      <c r="AM241" s="346"/>
      <c r="AN241" s="346"/>
      <c r="AO241" s="346"/>
      <c r="AP241" s="346"/>
      <c r="AQ241" s="346"/>
      <c r="AR241" s="346"/>
    </row>
    <row r="242" spans="1:44" s="345" customFormat="1" x14ac:dyDescent="0.25">
      <c r="A242" s="364" t="str">
        <f t="shared" si="40"/>
        <v/>
      </c>
      <c r="B242" s="749"/>
      <c r="C242" s="750"/>
      <c r="D242" s="750"/>
      <c r="E242" s="751"/>
      <c r="F242" s="752"/>
      <c r="G242" s="753"/>
      <c r="H242" s="676"/>
      <c r="I242" s="677"/>
      <c r="J242" s="366" t="str">
        <f t="shared" si="35"/>
        <v/>
      </c>
      <c r="K242" s="365"/>
      <c r="L242" s="349">
        <f t="shared" si="41"/>
        <v>1</v>
      </c>
      <c r="M242" s="349">
        <f t="shared" si="42"/>
        <v>1</v>
      </c>
      <c r="N242" s="349">
        <f t="shared" si="36"/>
        <v>1</v>
      </c>
      <c r="O242" s="349">
        <f t="shared" si="37"/>
        <v>1</v>
      </c>
      <c r="P242" s="349">
        <f t="shared" si="38"/>
        <v>4</v>
      </c>
      <c r="Q242" s="349" t="str">
        <f>IF(OR(P242=0,P242=4),"",IF(L242=100,'12 - 1 - AUXILIAR-MANTENIMIENTO'!$B$129,IF(M242=1,'12 - 1 - AUXILIAR-MANTENIMIENTO'!$B$130,IF(N242=1,'12 - 1 - AUXILIAR-MANTENIMIENTO'!$B$131,IF(O242=1,'12 - 1 - AUXILIAR-MANTENIMIENTO'!$B$132,IF(N242=100,'12 - 1 - AUXILIAR-MANTENIMIENTO'!$B$133,S242))))))</f>
        <v/>
      </c>
      <c r="R242" s="363" t="str">
        <f t="shared" si="39"/>
        <v/>
      </c>
      <c r="S242" s="362" t="str">
        <f t="shared" si="43"/>
        <v/>
      </c>
      <c r="W242" s="361"/>
      <c r="AA242" s="341"/>
      <c r="AB242" s="346"/>
      <c r="AC242" s="346"/>
      <c r="AD242" s="346"/>
      <c r="AE242" s="346"/>
      <c r="AF242" s="346"/>
      <c r="AG242" s="346"/>
      <c r="AH242" s="346"/>
      <c r="AI242" s="346"/>
      <c r="AJ242" s="346"/>
      <c r="AK242" s="346"/>
      <c r="AL242" s="346"/>
      <c r="AM242" s="346"/>
      <c r="AN242" s="346"/>
      <c r="AO242" s="346"/>
      <c r="AP242" s="346"/>
      <c r="AQ242" s="346"/>
      <c r="AR242" s="346"/>
    </row>
    <row r="243" spans="1:44" s="345" customFormat="1" x14ac:dyDescent="0.25">
      <c r="A243" s="364" t="str">
        <f t="shared" si="40"/>
        <v/>
      </c>
      <c r="B243" s="749"/>
      <c r="C243" s="750"/>
      <c r="D243" s="750"/>
      <c r="E243" s="751"/>
      <c r="F243" s="752"/>
      <c r="G243" s="753"/>
      <c r="H243" s="676"/>
      <c r="I243" s="677"/>
      <c r="J243" s="366" t="str">
        <f t="shared" si="35"/>
        <v/>
      </c>
      <c r="K243" s="365"/>
      <c r="L243" s="349">
        <f t="shared" si="41"/>
        <v>1</v>
      </c>
      <c r="M243" s="349">
        <f t="shared" si="42"/>
        <v>1</v>
      </c>
      <c r="N243" s="349">
        <f t="shared" si="36"/>
        <v>1</v>
      </c>
      <c r="O243" s="349">
        <f t="shared" si="37"/>
        <v>1</v>
      </c>
      <c r="P243" s="349">
        <f t="shared" si="38"/>
        <v>4</v>
      </c>
      <c r="Q243" s="349" t="str">
        <f>IF(OR(P243=0,P243=4),"",IF(L243=100,'12 - 1 - AUXILIAR-MANTENIMIENTO'!$B$129,IF(M243=1,'12 - 1 - AUXILIAR-MANTENIMIENTO'!$B$130,IF(N243=1,'12 - 1 - AUXILIAR-MANTENIMIENTO'!$B$131,IF(O243=1,'12 - 1 - AUXILIAR-MANTENIMIENTO'!$B$132,IF(N243=100,'12 - 1 - AUXILIAR-MANTENIMIENTO'!$B$133,S243))))))</f>
        <v/>
      </c>
      <c r="R243" s="363" t="str">
        <f t="shared" si="39"/>
        <v/>
      </c>
      <c r="S243" s="362" t="str">
        <f t="shared" si="43"/>
        <v/>
      </c>
      <c r="W243" s="361"/>
      <c r="AA243" s="341"/>
      <c r="AB243" s="346"/>
      <c r="AC243" s="346"/>
      <c r="AD243" s="346"/>
      <c r="AE243" s="346"/>
      <c r="AF243" s="346"/>
      <c r="AG243" s="346"/>
      <c r="AH243" s="346"/>
      <c r="AI243" s="346"/>
      <c r="AJ243" s="346"/>
      <c r="AK243" s="346"/>
      <c r="AL243" s="346"/>
      <c r="AM243" s="346"/>
      <c r="AN243" s="346"/>
      <c r="AO243" s="346"/>
      <c r="AP243" s="346"/>
      <c r="AQ243" s="346"/>
      <c r="AR243" s="346"/>
    </row>
    <row r="244" spans="1:44" s="345" customFormat="1" x14ac:dyDescent="0.25">
      <c r="A244" s="364" t="str">
        <f t="shared" si="40"/>
        <v/>
      </c>
      <c r="B244" s="749"/>
      <c r="C244" s="750"/>
      <c r="D244" s="750"/>
      <c r="E244" s="751"/>
      <c r="F244" s="752"/>
      <c r="G244" s="753"/>
      <c r="H244" s="676"/>
      <c r="I244" s="677"/>
      <c r="J244" s="366" t="str">
        <f t="shared" si="35"/>
        <v/>
      </c>
      <c r="K244" s="365"/>
      <c r="L244" s="349">
        <f t="shared" si="41"/>
        <v>1</v>
      </c>
      <c r="M244" s="349">
        <f t="shared" si="42"/>
        <v>1</v>
      </c>
      <c r="N244" s="349">
        <f t="shared" si="36"/>
        <v>1</v>
      </c>
      <c r="O244" s="349">
        <f t="shared" si="37"/>
        <v>1</v>
      </c>
      <c r="P244" s="349">
        <f t="shared" si="38"/>
        <v>4</v>
      </c>
      <c r="Q244" s="349" t="str">
        <f>IF(OR(P244=0,P244=4),"",IF(L244=100,'12 - 1 - AUXILIAR-MANTENIMIENTO'!$B$129,IF(M244=1,'12 - 1 - AUXILIAR-MANTENIMIENTO'!$B$130,IF(N244=1,'12 - 1 - AUXILIAR-MANTENIMIENTO'!$B$131,IF(O244=1,'12 - 1 - AUXILIAR-MANTENIMIENTO'!$B$132,IF(N244=100,'12 - 1 - AUXILIAR-MANTENIMIENTO'!$B$133,S244))))))</f>
        <v/>
      </c>
      <c r="R244" s="363" t="str">
        <f t="shared" si="39"/>
        <v/>
      </c>
      <c r="S244" s="362" t="str">
        <f t="shared" si="43"/>
        <v/>
      </c>
      <c r="W244" s="361"/>
      <c r="AA244" s="341"/>
      <c r="AB244" s="346"/>
      <c r="AC244" s="346"/>
      <c r="AD244" s="346"/>
      <c r="AE244" s="346"/>
      <c r="AF244" s="346"/>
      <c r="AG244" s="346"/>
      <c r="AH244" s="346"/>
      <c r="AI244" s="346"/>
      <c r="AJ244" s="346"/>
      <c r="AK244" s="346"/>
      <c r="AL244" s="346"/>
      <c r="AM244" s="346"/>
      <c r="AN244" s="346"/>
      <c r="AO244" s="346"/>
      <c r="AP244" s="346"/>
      <c r="AQ244" s="346"/>
      <c r="AR244" s="346"/>
    </row>
    <row r="245" spans="1:44" s="345" customFormat="1" x14ac:dyDescent="0.25">
      <c r="A245" s="364" t="str">
        <f t="shared" si="40"/>
        <v/>
      </c>
      <c r="B245" s="749"/>
      <c r="C245" s="750"/>
      <c r="D245" s="750"/>
      <c r="E245" s="751"/>
      <c r="F245" s="752"/>
      <c r="G245" s="753"/>
      <c r="H245" s="676"/>
      <c r="I245" s="677"/>
      <c r="J245" s="366" t="str">
        <f t="shared" si="35"/>
        <v/>
      </c>
      <c r="K245" s="365"/>
      <c r="L245" s="349">
        <f t="shared" si="41"/>
        <v>1</v>
      </c>
      <c r="M245" s="349">
        <f t="shared" si="42"/>
        <v>1</v>
      </c>
      <c r="N245" s="349">
        <f t="shared" si="36"/>
        <v>1</v>
      </c>
      <c r="O245" s="349">
        <f t="shared" si="37"/>
        <v>1</v>
      </c>
      <c r="P245" s="349">
        <f t="shared" si="38"/>
        <v>4</v>
      </c>
      <c r="Q245" s="349" t="str">
        <f>IF(OR(P245=0,P245=4),"",IF(L245=100,'12 - 1 - AUXILIAR-MANTENIMIENTO'!$B$129,IF(M245=1,'12 - 1 - AUXILIAR-MANTENIMIENTO'!$B$130,IF(N245=1,'12 - 1 - AUXILIAR-MANTENIMIENTO'!$B$131,IF(O245=1,'12 - 1 - AUXILIAR-MANTENIMIENTO'!$B$132,IF(N245=100,'12 - 1 - AUXILIAR-MANTENIMIENTO'!$B$133,S245))))))</f>
        <v/>
      </c>
      <c r="R245" s="363" t="str">
        <f t="shared" si="39"/>
        <v/>
      </c>
      <c r="S245" s="362" t="str">
        <f t="shared" si="43"/>
        <v/>
      </c>
      <c r="W245" s="361"/>
      <c r="AA245" s="341"/>
      <c r="AB245" s="346"/>
      <c r="AC245" s="346"/>
      <c r="AD245" s="346"/>
      <c r="AE245" s="346"/>
      <c r="AF245" s="346"/>
      <c r="AG245" s="346"/>
      <c r="AH245" s="346"/>
      <c r="AI245" s="346"/>
      <c r="AJ245" s="346"/>
      <c r="AK245" s="346"/>
      <c r="AL245" s="346"/>
      <c r="AM245" s="346"/>
      <c r="AN245" s="346"/>
      <c r="AO245" s="346"/>
      <c r="AP245" s="346"/>
      <c r="AQ245" s="346"/>
      <c r="AR245" s="346"/>
    </row>
    <row r="246" spans="1:44" s="345" customFormat="1" x14ac:dyDescent="0.25">
      <c r="A246" s="364" t="str">
        <f t="shared" si="40"/>
        <v/>
      </c>
      <c r="B246" s="749"/>
      <c r="C246" s="750"/>
      <c r="D246" s="750"/>
      <c r="E246" s="751"/>
      <c r="F246" s="752"/>
      <c r="G246" s="753"/>
      <c r="H246" s="676"/>
      <c r="I246" s="677"/>
      <c r="J246" s="366" t="str">
        <f t="shared" si="35"/>
        <v/>
      </c>
      <c r="K246" s="365"/>
      <c r="L246" s="349">
        <f t="shared" si="41"/>
        <v>1</v>
      </c>
      <c r="M246" s="349">
        <f t="shared" si="42"/>
        <v>1</v>
      </c>
      <c r="N246" s="349">
        <f t="shared" si="36"/>
        <v>1</v>
      </c>
      <c r="O246" s="349">
        <f t="shared" si="37"/>
        <v>1</v>
      </c>
      <c r="P246" s="349">
        <f t="shared" si="38"/>
        <v>4</v>
      </c>
      <c r="Q246" s="349" t="str">
        <f>IF(OR(P246=0,P246=4),"",IF(L246=100,'12 - 1 - AUXILIAR-MANTENIMIENTO'!$B$129,IF(M246=1,'12 - 1 - AUXILIAR-MANTENIMIENTO'!$B$130,IF(N246=1,'12 - 1 - AUXILIAR-MANTENIMIENTO'!$B$131,IF(O246=1,'12 - 1 - AUXILIAR-MANTENIMIENTO'!$B$132,IF(N246=100,'12 - 1 - AUXILIAR-MANTENIMIENTO'!$B$133,S246))))))</f>
        <v/>
      </c>
      <c r="R246" s="363" t="str">
        <f t="shared" si="39"/>
        <v/>
      </c>
      <c r="S246" s="362" t="str">
        <f t="shared" si="43"/>
        <v/>
      </c>
      <c r="W246" s="361"/>
      <c r="AA246" s="341"/>
      <c r="AB246" s="346"/>
      <c r="AC246" s="346"/>
      <c r="AD246" s="346"/>
      <c r="AE246" s="346"/>
      <c r="AF246" s="346"/>
      <c r="AG246" s="346"/>
      <c r="AH246" s="346"/>
      <c r="AI246" s="346"/>
      <c r="AJ246" s="346"/>
      <c r="AK246" s="346"/>
      <c r="AL246" s="346"/>
      <c r="AM246" s="346"/>
      <c r="AN246" s="346"/>
      <c r="AO246" s="346"/>
      <c r="AP246" s="346"/>
      <c r="AQ246" s="346"/>
      <c r="AR246" s="346"/>
    </row>
    <row r="247" spans="1:44" s="345" customFormat="1" x14ac:dyDescent="0.25">
      <c r="A247" s="364" t="str">
        <f t="shared" si="40"/>
        <v/>
      </c>
      <c r="B247" s="749"/>
      <c r="C247" s="750"/>
      <c r="D247" s="750"/>
      <c r="E247" s="751"/>
      <c r="F247" s="752"/>
      <c r="G247" s="753"/>
      <c r="H247" s="676"/>
      <c r="I247" s="677"/>
      <c r="J247" s="366" t="str">
        <f t="shared" si="35"/>
        <v/>
      </c>
      <c r="K247" s="365"/>
      <c r="L247" s="349">
        <f t="shared" si="41"/>
        <v>1</v>
      </c>
      <c r="M247" s="349">
        <f t="shared" si="42"/>
        <v>1</v>
      </c>
      <c r="N247" s="349">
        <f t="shared" si="36"/>
        <v>1</v>
      </c>
      <c r="O247" s="349">
        <f t="shared" si="37"/>
        <v>1</v>
      </c>
      <c r="P247" s="349">
        <f t="shared" si="38"/>
        <v>4</v>
      </c>
      <c r="Q247" s="349" t="str">
        <f>IF(OR(P247=0,P247=4),"",IF(L247=100,'12 - 1 - AUXILIAR-MANTENIMIENTO'!$B$129,IF(M247=1,'12 - 1 - AUXILIAR-MANTENIMIENTO'!$B$130,IF(N247=1,'12 - 1 - AUXILIAR-MANTENIMIENTO'!$B$131,IF(O247=1,'12 - 1 - AUXILIAR-MANTENIMIENTO'!$B$132,IF(N247=100,'12 - 1 - AUXILIAR-MANTENIMIENTO'!$B$133,S247))))))</f>
        <v/>
      </c>
      <c r="R247" s="363" t="str">
        <f t="shared" si="39"/>
        <v/>
      </c>
      <c r="S247" s="362" t="str">
        <f t="shared" si="43"/>
        <v/>
      </c>
      <c r="W247" s="361"/>
      <c r="AA247" s="341"/>
      <c r="AB247" s="346"/>
      <c r="AC247" s="346"/>
      <c r="AD247" s="346"/>
      <c r="AE247" s="346"/>
      <c r="AF247" s="346"/>
      <c r="AG247" s="346"/>
      <c r="AH247" s="346"/>
      <c r="AI247" s="346"/>
      <c r="AJ247" s="346"/>
      <c r="AK247" s="346"/>
      <c r="AL247" s="346"/>
      <c r="AM247" s="346"/>
      <c r="AN247" s="346"/>
      <c r="AO247" s="346"/>
      <c r="AP247" s="346"/>
      <c r="AQ247" s="346"/>
      <c r="AR247" s="346"/>
    </row>
    <row r="248" spans="1:44" s="345" customFormat="1" x14ac:dyDescent="0.25">
      <c r="A248" s="364" t="str">
        <f t="shared" si="40"/>
        <v/>
      </c>
      <c r="B248" s="749"/>
      <c r="C248" s="750"/>
      <c r="D248" s="750"/>
      <c r="E248" s="751"/>
      <c r="F248" s="752"/>
      <c r="G248" s="753"/>
      <c r="H248" s="676"/>
      <c r="I248" s="677"/>
      <c r="J248" s="366" t="str">
        <f t="shared" si="35"/>
        <v/>
      </c>
      <c r="K248" s="365"/>
      <c r="L248" s="349">
        <f t="shared" si="41"/>
        <v>1</v>
      </c>
      <c r="M248" s="349">
        <f t="shared" si="42"/>
        <v>1</v>
      </c>
      <c r="N248" s="349">
        <f t="shared" si="36"/>
        <v>1</v>
      </c>
      <c r="O248" s="349">
        <f t="shared" si="37"/>
        <v>1</v>
      </c>
      <c r="P248" s="349">
        <f t="shared" si="38"/>
        <v>4</v>
      </c>
      <c r="Q248" s="349" t="str">
        <f>IF(OR(P248=0,P248=4),"",IF(L248=100,'12 - 1 - AUXILIAR-MANTENIMIENTO'!$B$129,IF(M248=1,'12 - 1 - AUXILIAR-MANTENIMIENTO'!$B$130,IF(N248=1,'12 - 1 - AUXILIAR-MANTENIMIENTO'!$B$131,IF(O248=1,'12 - 1 - AUXILIAR-MANTENIMIENTO'!$B$132,IF(N248=100,'12 - 1 - AUXILIAR-MANTENIMIENTO'!$B$133,S248))))))</f>
        <v/>
      </c>
      <c r="R248" s="363" t="str">
        <f t="shared" si="39"/>
        <v/>
      </c>
      <c r="S248" s="362" t="str">
        <f t="shared" si="43"/>
        <v/>
      </c>
      <c r="W248" s="361"/>
      <c r="AA248" s="341"/>
      <c r="AB248" s="346"/>
      <c r="AC248" s="346"/>
      <c r="AD248" s="346"/>
      <c r="AE248" s="346"/>
      <c r="AF248" s="346"/>
      <c r="AG248" s="346"/>
      <c r="AH248" s="346"/>
      <c r="AI248" s="346"/>
      <c r="AJ248" s="346"/>
      <c r="AK248" s="346"/>
      <c r="AL248" s="346"/>
      <c r="AM248" s="346"/>
      <c r="AN248" s="346"/>
      <c r="AO248" s="346"/>
      <c r="AP248" s="346"/>
      <c r="AQ248" s="346"/>
      <c r="AR248" s="346"/>
    </row>
    <row r="249" spans="1:44" s="345" customFormat="1" x14ac:dyDescent="0.25">
      <c r="A249" s="364" t="str">
        <f t="shared" si="40"/>
        <v/>
      </c>
      <c r="B249" s="749"/>
      <c r="C249" s="750"/>
      <c r="D249" s="750"/>
      <c r="E249" s="751"/>
      <c r="F249" s="752"/>
      <c r="G249" s="753"/>
      <c r="H249" s="676"/>
      <c r="I249" s="677"/>
      <c r="J249" s="366" t="str">
        <f t="shared" si="35"/>
        <v/>
      </c>
      <c r="K249" s="365"/>
      <c r="L249" s="349">
        <f t="shared" si="41"/>
        <v>1</v>
      </c>
      <c r="M249" s="349">
        <f t="shared" si="42"/>
        <v>1</v>
      </c>
      <c r="N249" s="349">
        <f t="shared" si="36"/>
        <v>1</v>
      </c>
      <c r="O249" s="349">
        <f t="shared" si="37"/>
        <v>1</v>
      </c>
      <c r="P249" s="349">
        <f t="shared" si="38"/>
        <v>4</v>
      </c>
      <c r="Q249" s="349" t="str">
        <f>IF(OR(P249=0,P249=4),"",IF(L249=100,'12 - 1 - AUXILIAR-MANTENIMIENTO'!$B$129,IF(M249=1,'12 - 1 - AUXILIAR-MANTENIMIENTO'!$B$130,IF(N249=1,'12 - 1 - AUXILIAR-MANTENIMIENTO'!$B$131,IF(O249=1,'12 - 1 - AUXILIAR-MANTENIMIENTO'!$B$132,IF(N249=100,'12 - 1 - AUXILIAR-MANTENIMIENTO'!$B$133,S249))))))</f>
        <v/>
      </c>
      <c r="R249" s="363" t="str">
        <f t="shared" si="39"/>
        <v/>
      </c>
      <c r="S249" s="362" t="str">
        <f t="shared" si="43"/>
        <v/>
      </c>
      <c r="W249" s="361"/>
      <c r="AA249" s="341"/>
      <c r="AB249" s="346"/>
      <c r="AC249" s="346"/>
      <c r="AD249" s="346"/>
      <c r="AE249" s="346"/>
      <c r="AF249" s="346"/>
      <c r="AG249" s="346"/>
      <c r="AH249" s="346"/>
      <c r="AI249" s="346"/>
      <c r="AJ249" s="346"/>
      <c r="AK249" s="346"/>
      <c r="AL249" s="346"/>
      <c r="AM249" s="346"/>
      <c r="AN249" s="346"/>
      <c r="AO249" s="346"/>
      <c r="AP249" s="346"/>
      <c r="AQ249" s="346"/>
      <c r="AR249" s="346"/>
    </row>
    <row r="250" spans="1:44" s="345" customFormat="1" x14ac:dyDescent="0.25">
      <c r="A250" s="364" t="str">
        <f t="shared" si="40"/>
        <v/>
      </c>
      <c r="B250" s="749"/>
      <c r="C250" s="750"/>
      <c r="D250" s="750"/>
      <c r="E250" s="751"/>
      <c r="F250" s="752"/>
      <c r="G250" s="753"/>
      <c r="H250" s="676"/>
      <c r="I250" s="677"/>
      <c r="J250" s="366" t="str">
        <f t="shared" si="35"/>
        <v/>
      </c>
      <c r="K250" s="365"/>
      <c r="L250" s="349">
        <f t="shared" si="41"/>
        <v>1</v>
      </c>
      <c r="M250" s="349">
        <f t="shared" si="42"/>
        <v>1</v>
      </c>
      <c r="N250" s="349">
        <f t="shared" si="36"/>
        <v>1</v>
      </c>
      <c r="O250" s="349">
        <f t="shared" si="37"/>
        <v>1</v>
      </c>
      <c r="P250" s="349">
        <f t="shared" si="38"/>
        <v>4</v>
      </c>
      <c r="Q250" s="349" t="str">
        <f>IF(OR(P250=0,P250=4),"",IF(L250=100,'12 - 1 - AUXILIAR-MANTENIMIENTO'!$B$129,IF(M250=1,'12 - 1 - AUXILIAR-MANTENIMIENTO'!$B$130,IF(N250=1,'12 - 1 - AUXILIAR-MANTENIMIENTO'!$B$131,IF(O250=1,'12 - 1 - AUXILIAR-MANTENIMIENTO'!$B$132,IF(N250=100,'12 - 1 - AUXILIAR-MANTENIMIENTO'!$B$133,S250))))))</f>
        <v/>
      </c>
      <c r="R250" s="363" t="str">
        <f t="shared" si="39"/>
        <v/>
      </c>
      <c r="S250" s="362" t="str">
        <f t="shared" si="43"/>
        <v/>
      </c>
      <c r="W250" s="361"/>
      <c r="AA250" s="341"/>
      <c r="AB250" s="346"/>
      <c r="AC250" s="346"/>
      <c r="AD250" s="346"/>
      <c r="AE250" s="346"/>
      <c r="AF250" s="346"/>
      <c r="AG250" s="346"/>
      <c r="AH250" s="346"/>
      <c r="AI250" s="346"/>
      <c r="AJ250" s="346"/>
      <c r="AK250" s="346"/>
      <c r="AL250" s="346"/>
      <c r="AM250" s="346"/>
      <c r="AN250" s="346"/>
      <c r="AO250" s="346"/>
      <c r="AP250" s="346"/>
      <c r="AQ250" s="346"/>
      <c r="AR250" s="346"/>
    </row>
    <row r="251" spans="1:44" s="345" customFormat="1" x14ac:dyDescent="0.25">
      <c r="A251" s="364" t="str">
        <f t="shared" si="40"/>
        <v/>
      </c>
      <c r="B251" s="749"/>
      <c r="C251" s="750"/>
      <c r="D251" s="750"/>
      <c r="E251" s="751"/>
      <c r="F251" s="752"/>
      <c r="G251" s="753"/>
      <c r="H251" s="676"/>
      <c r="I251" s="677"/>
      <c r="J251" s="366" t="str">
        <f t="shared" si="35"/>
        <v/>
      </c>
      <c r="K251" s="365"/>
      <c r="L251" s="349">
        <f t="shared" si="41"/>
        <v>1</v>
      </c>
      <c r="M251" s="349">
        <f t="shared" si="42"/>
        <v>1</v>
      </c>
      <c r="N251" s="349">
        <f t="shared" si="36"/>
        <v>1</v>
      </c>
      <c r="O251" s="349">
        <f t="shared" si="37"/>
        <v>1</v>
      </c>
      <c r="P251" s="349">
        <f t="shared" si="38"/>
        <v>4</v>
      </c>
      <c r="Q251" s="349" t="str">
        <f>IF(OR(P251=0,P251=4),"",IF(L251=100,'12 - 1 - AUXILIAR-MANTENIMIENTO'!$B$129,IF(M251=1,'12 - 1 - AUXILIAR-MANTENIMIENTO'!$B$130,IF(N251=1,'12 - 1 - AUXILIAR-MANTENIMIENTO'!$B$131,IF(O251=1,'12 - 1 - AUXILIAR-MANTENIMIENTO'!$B$132,IF(N251=100,'12 - 1 - AUXILIAR-MANTENIMIENTO'!$B$133,S251))))))</f>
        <v/>
      </c>
      <c r="R251" s="363" t="str">
        <f t="shared" si="39"/>
        <v/>
      </c>
      <c r="S251" s="362" t="str">
        <f t="shared" si="43"/>
        <v/>
      </c>
      <c r="W251" s="361"/>
      <c r="AA251" s="341"/>
      <c r="AB251" s="346"/>
      <c r="AC251" s="346"/>
      <c r="AD251" s="346"/>
      <c r="AE251" s="346"/>
      <c r="AF251" s="346"/>
      <c r="AG251" s="346"/>
      <c r="AH251" s="346"/>
      <c r="AI251" s="346"/>
      <c r="AJ251" s="346"/>
      <c r="AK251" s="346"/>
      <c r="AL251" s="346"/>
      <c r="AM251" s="346"/>
      <c r="AN251" s="346"/>
      <c r="AO251" s="346"/>
      <c r="AP251" s="346"/>
      <c r="AQ251" s="346"/>
      <c r="AR251" s="346"/>
    </row>
    <row r="252" spans="1:44" s="345" customFormat="1" x14ac:dyDescent="0.25">
      <c r="A252" s="364" t="str">
        <f t="shared" si="40"/>
        <v/>
      </c>
      <c r="B252" s="749"/>
      <c r="C252" s="750"/>
      <c r="D252" s="750"/>
      <c r="E252" s="751"/>
      <c r="F252" s="752"/>
      <c r="G252" s="753"/>
      <c r="H252" s="676"/>
      <c r="I252" s="677"/>
      <c r="J252" s="366" t="str">
        <f t="shared" si="35"/>
        <v/>
      </c>
      <c r="K252" s="365"/>
      <c r="L252" s="349">
        <f t="shared" si="41"/>
        <v>1</v>
      </c>
      <c r="M252" s="349">
        <f t="shared" si="42"/>
        <v>1</v>
      </c>
      <c r="N252" s="349">
        <f t="shared" si="36"/>
        <v>1</v>
      </c>
      <c r="O252" s="349">
        <f t="shared" si="37"/>
        <v>1</v>
      </c>
      <c r="P252" s="349">
        <f t="shared" si="38"/>
        <v>4</v>
      </c>
      <c r="Q252" s="349" t="str">
        <f>IF(OR(P252=0,P252=4),"",IF(L252=100,'12 - 1 - AUXILIAR-MANTENIMIENTO'!$B$129,IF(M252=1,'12 - 1 - AUXILIAR-MANTENIMIENTO'!$B$130,IF(N252=1,'12 - 1 - AUXILIAR-MANTENIMIENTO'!$B$131,IF(O252=1,'12 - 1 - AUXILIAR-MANTENIMIENTO'!$B$132,IF(N252=100,'12 - 1 - AUXILIAR-MANTENIMIENTO'!$B$133,S252))))))</f>
        <v/>
      </c>
      <c r="R252" s="363" t="str">
        <f t="shared" si="39"/>
        <v/>
      </c>
      <c r="S252" s="362" t="str">
        <f t="shared" si="43"/>
        <v/>
      </c>
      <c r="W252" s="361"/>
      <c r="AA252" s="341"/>
      <c r="AB252" s="346"/>
      <c r="AC252" s="346"/>
      <c r="AD252" s="346"/>
      <c r="AE252" s="346"/>
      <c r="AF252" s="346"/>
      <c r="AG252" s="346"/>
      <c r="AH252" s="346"/>
      <c r="AI252" s="346"/>
      <c r="AJ252" s="346"/>
      <c r="AK252" s="346"/>
      <c r="AL252" s="346"/>
      <c r="AM252" s="346"/>
      <c r="AN252" s="346"/>
      <c r="AO252" s="346"/>
      <c r="AP252" s="346"/>
      <c r="AQ252" s="346"/>
      <c r="AR252" s="346"/>
    </row>
    <row r="253" spans="1:44" s="345" customFormat="1" x14ac:dyDescent="0.25">
      <c r="A253" s="364" t="str">
        <f t="shared" si="40"/>
        <v/>
      </c>
      <c r="B253" s="749"/>
      <c r="C253" s="750"/>
      <c r="D253" s="750"/>
      <c r="E253" s="751"/>
      <c r="F253" s="752"/>
      <c r="G253" s="753"/>
      <c r="H253" s="676"/>
      <c r="I253" s="677"/>
      <c r="J253" s="366" t="str">
        <f t="shared" si="35"/>
        <v/>
      </c>
      <c r="K253" s="365"/>
      <c r="L253" s="349">
        <f t="shared" si="41"/>
        <v>1</v>
      </c>
      <c r="M253" s="349">
        <f t="shared" si="42"/>
        <v>1</v>
      </c>
      <c r="N253" s="349">
        <f t="shared" si="36"/>
        <v>1</v>
      </c>
      <c r="O253" s="349">
        <f t="shared" si="37"/>
        <v>1</v>
      </c>
      <c r="P253" s="349">
        <f t="shared" si="38"/>
        <v>4</v>
      </c>
      <c r="Q253" s="349" t="str">
        <f>IF(OR(P253=0,P253=4),"",IF(L253=100,'12 - 1 - AUXILIAR-MANTENIMIENTO'!$B$129,IF(M253=1,'12 - 1 - AUXILIAR-MANTENIMIENTO'!$B$130,IF(N253=1,'12 - 1 - AUXILIAR-MANTENIMIENTO'!$B$131,IF(O253=1,'12 - 1 - AUXILIAR-MANTENIMIENTO'!$B$132,IF(N253=100,'12 - 1 - AUXILIAR-MANTENIMIENTO'!$B$133,S253))))))</f>
        <v/>
      </c>
      <c r="R253" s="363" t="str">
        <f t="shared" si="39"/>
        <v/>
      </c>
      <c r="S253" s="362" t="str">
        <f t="shared" si="43"/>
        <v/>
      </c>
      <c r="W253" s="361"/>
      <c r="AA253" s="341"/>
      <c r="AB253" s="346"/>
      <c r="AC253" s="346"/>
      <c r="AD253" s="346"/>
      <c r="AE253" s="346"/>
      <c r="AF253" s="346"/>
      <c r="AG253" s="346"/>
      <c r="AH253" s="346"/>
      <c r="AI253" s="346"/>
      <c r="AJ253" s="346"/>
      <c r="AK253" s="346"/>
      <c r="AL253" s="346"/>
      <c r="AM253" s="346"/>
      <c r="AN253" s="346"/>
      <c r="AO253" s="346"/>
      <c r="AP253" s="346"/>
      <c r="AQ253" s="346"/>
      <c r="AR253" s="346"/>
    </row>
    <row r="254" spans="1:44" s="345" customFormat="1" x14ac:dyDescent="0.25">
      <c r="A254" s="364" t="str">
        <f t="shared" si="40"/>
        <v/>
      </c>
      <c r="B254" s="749"/>
      <c r="C254" s="750"/>
      <c r="D254" s="750"/>
      <c r="E254" s="751"/>
      <c r="F254" s="752"/>
      <c r="G254" s="753"/>
      <c r="H254" s="676"/>
      <c r="I254" s="677"/>
      <c r="J254" s="366" t="str">
        <f t="shared" si="35"/>
        <v/>
      </c>
      <c r="K254" s="365"/>
      <c r="L254" s="349">
        <f t="shared" si="41"/>
        <v>1</v>
      </c>
      <c r="M254" s="349">
        <f t="shared" si="42"/>
        <v>1</v>
      </c>
      <c r="N254" s="349">
        <f t="shared" si="36"/>
        <v>1</v>
      </c>
      <c r="O254" s="349">
        <f t="shared" si="37"/>
        <v>1</v>
      </c>
      <c r="P254" s="349">
        <f t="shared" si="38"/>
        <v>4</v>
      </c>
      <c r="Q254" s="349" t="str">
        <f>IF(OR(P254=0,P254=4),"",IF(L254=100,'12 - 1 - AUXILIAR-MANTENIMIENTO'!$B$129,IF(M254=1,'12 - 1 - AUXILIAR-MANTENIMIENTO'!$B$130,IF(N254=1,'12 - 1 - AUXILIAR-MANTENIMIENTO'!$B$131,IF(O254=1,'12 - 1 - AUXILIAR-MANTENIMIENTO'!$B$132,IF(N254=100,'12 - 1 - AUXILIAR-MANTENIMIENTO'!$B$133,S254))))))</f>
        <v/>
      </c>
      <c r="R254" s="363" t="str">
        <f t="shared" si="39"/>
        <v/>
      </c>
      <c r="S254" s="362" t="str">
        <f t="shared" si="43"/>
        <v/>
      </c>
      <c r="W254" s="361"/>
      <c r="AA254" s="341"/>
      <c r="AB254" s="346"/>
      <c r="AC254" s="346"/>
      <c r="AD254" s="346"/>
      <c r="AE254" s="346"/>
      <c r="AF254" s="346"/>
      <c r="AG254" s="346"/>
      <c r="AH254" s="346"/>
      <c r="AI254" s="346"/>
      <c r="AJ254" s="346"/>
      <c r="AK254" s="346"/>
      <c r="AL254" s="346"/>
      <c r="AM254" s="346"/>
      <c r="AN254" s="346"/>
      <c r="AO254" s="346"/>
      <c r="AP254" s="346"/>
      <c r="AQ254" s="346"/>
      <c r="AR254" s="346"/>
    </row>
    <row r="255" spans="1:44" s="345" customFormat="1" x14ac:dyDescent="0.25">
      <c r="A255" s="364" t="str">
        <f t="shared" si="40"/>
        <v/>
      </c>
      <c r="B255" s="749"/>
      <c r="C255" s="750"/>
      <c r="D255" s="750"/>
      <c r="E255" s="751"/>
      <c r="F255" s="752"/>
      <c r="G255" s="753"/>
      <c r="H255" s="676"/>
      <c r="I255" s="677"/>
      <c r="J255" s="366" t="str">
        <f t="shared" si="35"/>
        <v/>
      </c>
      <c r="K255" s="365"/>
      <c r="L255" s="349">
        <f t="shared" si="41"/>
        <v>1</v>
      </c>
      <c r="M255" s="349">
        <f t="shared" si="42"/>
        <v>1</v>
      </c>
      <c r="N255" s="349">
        <f t="shared" si="36"/>
        <v>1</v>
      </c>
      <c r="O255" s="349">
        <f t="shared" si="37"/>
        <v>1</v>
      </c>
      <c r="P255" s="349">
        <f t="shared" si="38"/>
        <v>4</v>
      </c>
      <c r="Q255" s="349" t="str">
        <f>IF(OR(P255=0,P255=4),"",IF(L255=100,'12 - 1 - AUXILIAR-MANTENIMIENTO'!$B$129,IF(M255=1,'12 - 1 - AUXILIAR-MANTENIMIENTO'!$B$130,IF(N255=1,'12 - 1 - AUXILIAR-MANTENIMIENTO'!$B$131,IF(O255=1,'12 - 1 - AUXILIAR-MANTENIMIENTO'!$B$132,IF(N255=100,'12 - 1 - AUXILIAR-MANTENIMIENTO'!$B$133,S255))))))</f>
        <v/>
      </c>
      <c r="R255" s="363" t="str">
        <f t="shared" si="39"/>
        <v/>
      </c>
      <c r="S255" s="362" t="str">
        <f t="shared" si="43"/>
        <v/>
      </c>
      <c r="W255" s="361"/>
      <c r="AA255" s="341"/>
      <c r="AB255" s="346"/>
      <c r="AC255" s="346"/>
      <c r="AD255" s="346"/>
      <c r="AE255" s="346"/>
      <c r="AF255" s="346"/>
      <c r="AG255" s="346"/>
      <c r="AH255" s="346"/>
      <c r="AI255" s="346"/>
      <c r="AJ255" s="346"/>
      <c r="AK255" s="346"/>
      <c r="AL255" s="346"/>
      <c r="AM255" s="346"/>
      <c r="AN255" s="346"/>
      <c r="AO255" s="346"/>
      <c r="AP255" s="346"/>
      <c r="AQ255" s="346"/>
      <c r="AR255" s="346"/>
    </row>
    <row r="256" spans="1:44" s="345" customFormat="1" x14ac:dyDescent="0.25">
      <c r="A256" s="364" t="str">
        <f t="shared" si="40"/>
        <v/>
      </c>
      <c r="B256" s="749"/>
      <c r="C256" s="750"/>
      <c r="D256" s="750"/>
      <c r="E256" s="751"/>
      <c r="F256" s="752"/>
      <c r="G256" s="753"/>
      <c r="H256" s="676"/>
      <c r="I256" s="677"/>
      <c r="J256" s="366" t="str">
        <f t="shared" si="35"/>
        <v/>
      </c>
      <c r="K256" s="365"/>
      <c r="L256" s="349">
        <f t="shared" si="41"/>
        <v>1</v>
      </c>
      <c r="M256" s="349">
        <f t="shared" si="42"/>
        <v>1</v>
      </c>
      <c r="N256" s="349">
        <f t="shared" si="36"/>
        <v>1</v>
      </c>
      <c r="O256" s="349">
        <f t="shared" si="37"/>
        <v>1</v>
      </c>
      <c r="P256" s="349">
        <f t="shared" si="38"/>
        <v>4</v>
      </c>
      <c r="Q256" s="349" t="str">
        <f>IF(OR(P256=0,P256=4),"",IF(L256=100,'12 - 1 - AUXILIAR-MANTENIMIENTO'!$B$129,IF(M256=1,'12 - 1 - AUXILIAR-MANTENIMIENTO'!$B$130,IF(N256=1,'12 - 1 - AUXILIAR-MANTENIMIENTO'!$B$131,IF(O256=1,'12 - 1 - AUXILIAR-MANTENIMIENTO'!$B$132,IF(N256=100,'12 - 1 - AUXILIAR-MANTENIMIENTO'!$B$133,S256))))))</f>
        <v/>
      </c>
      <c r="R256" s="363" t="str">
        <f t="shared" si="39"/>
        <v/>
      </c>
      <c r="S256" s="362" t="str">
        <f t="shared" si="43"/>
        <v/>
      </c>
      <c r="W256" s="361"/>
      <c r="AA256" s="341"/>
      <c r="AB256" s="346"/>
      <c r="AC256" s="346"/>
      <c r="AD256" s="346"/>
      <c r="AE256" s="346"/>
      <c r="AF256" s="346"/>
      <c r="AG256" s="346"/>
      <c r="AH256" s="346"/>
      <c r="AI256" s="346"/>
      <c r="AJ256" s="346"/>
      <c r="AK256" s="346"/>
      <c r="AL256" s="346"/>
      <c r="AM256" s="346"/>
      <c r="AN256" s="346"/>
      <c r="AO256" s="346"/>
      <c r="AP256" s="346"/>
      <c r="AQ256" s="346"/>
      <c r="AR256" s="346"/>
    </row>
    <row r="257" spans="1:44" s="345" customFormat="1" x14ac:dyDescent="0.25">
      <c r="A257" s="364" t="str">
        <f t="shared" si="40"/>
        <v/>
      </c>
      <c r="B257" s="749"/>
      <c r="C257" s="750"/>
      <c r="D257" s="750"/>
      <c r="E257" s="751"/>
      <c r="F257" s="752"/>
      <c r="G257" s="753"/>
      <c r="H257" s="676"/>
      <c r="I257" s="677"/>
      <c r="J257" s="366" t="str">
        <f t="shared" si="35"/>
        <v/>
      </c>
      <c r="K257" s="365"/>
      <c r="L257" s="349">
        <f t="shared" si="41"/>
        <v>1</v>
      </c>
      <c r="M257" s="349">
        <f t="shared" si="42"/>
        <v>1</v>
      </c>
      <c r="N257" s="349">
        <f t="shared" si="36"/>
        <v>1</v>
      </c>
      <c r="O257" s="349">
        <f t="shared" si="37"/>
        <v>1</v>
      </c>
      <c r="P257" s="349">
        <f t="shared" si="38"/>
        <v>4</v>
      </c>
      <c r="Q257" s="349" t="str">
        <f>IF(OR(P257=0,P257=4),"",IF(L257=100,'12 - 1 - AUXILIAR-MANTENIMIENTO'!$B$129,IF(M257=1,'12 - 1 - AUXILIAR-MANTENIMIENTO'!$B$130,IF(N257=1,'12 - 1 - AUXILIAR-MANTENIMIENTO'!$B$131,IF(O257=1,'12 - 1 - AUXILIAR-MANTENIMIENTO'!$B$132,IF(N257=100,'12 - 1 - AUXILIAR-MANTENIMIENTO'!$B$133,S257))))))</f>
        <v/>
      </c>
      <c r="R257" s="363" t="str">
        <f t="shared" si="39"/>
        <v/>
      </c>
      <c r="S257" s="362" t="str">
        <f t="shared" si="43"/>
        <v/>
      </c>
      <c r="W257" s="361"/>
      <c r="AA257" s="341"/>
      <c r="AB257" s="346"/>
      <c r="AC257" s="346"/>
      <c r="AD257" s="346"/>
      <c r="AE257" s="346"/>
      <c r="AF257" s="346"/>
      <c r="AG257" s="346"/>
      <c r="AH257" s="346"/>
      <c r="AI257" s="346"/>
      <c r="AJ257" s="346"/>
      <c r="AK257" s="346"/>
      <c r="AL257" s="346"/>
      <c r="AM257" s="346"/>
      <c r="AN257" s="346"/>
      <c r="AO257" s="346"/>
      <c r="AP257" s="346"/>
      <c r="AQ257" s="346"/>
      <c r="AR257" s="346"/>
    </row>
    <row r="258" spans="1:44" s="345" customFormat="1" x14ac:dyDescent="0.25">
      <c r="A258" s="364" t="str">
        <f t="shared" si="40"/>
        <v/>
      </c>
      <c r="B258" s="749"/>
      <c r="C258" s="750"/>
      <c r="D258" s="750"/>
      <c r="E258" s="751"/>
      <c r="F258" s="752"/>
      <c r="G258" s="753"/>
      <c r="H258" s="676"/>
      <c r="I258" s="677"/>
      <c r="J258" s="366" t="str">
        <f t="shared" si="35"/>
        <v/>
      </c>
      <c r="K258" s="365"/>
      <c r="L258" s="349">
        <f t="shared" si="41"/>
        <v>1</v>
      </c>
      <c r="M258" s="349">
        <f t="shared" si="42"/>
        <v>1</v>
      </c>
      <c r="N258" s="349">
        <f t="shared" si="36"/>
        <v>1</v>
      </c>
      <c r="O258" s="349">
        <f t="shared" si="37"/>
        <v>1</v>
      </c>
      <c r="P258" s="349">
        <f t="shared" si="38"/>
        <v>4</v>
      </c>
      <c r="Q258" s="349" t="str">
        <f>IF(OR(P258=0,P258=4),"",IF(L258=100,'12 - 1 - AUXILIAR-MANTENIMIENTO'!$B$129,IF(M258=1,'12 - 1 - AUXILIAR-MANTENIMIENTO'!$B$130,IF(N258=1,'12 - 1 - AUXILIAR-MANTENIMIENTO'!$B$131,IF(O258=1,'12 - 1 - AUXILIAR-MANTENIMIENTO'!$B$132,IF(N258=100,'12 - 1 - AUXILIAR-MANTENIMIENTO'!$B$133,S258))))))</f>
        <v/>
      </c>
      <c r="R258" s="363" t="str">
        <f t="shared" si="39"/>
        <v/>
      </c>
      <c r="S258" s="362" t="str">
        <f t="shared" si="43"/>
        <v/>
      </c>
      <c r="W258" s="361"/>
      <c r="AA258" s="341"/>
      <c r="AB258" s="346"/>
      <c r="AC258" s="346"/>
      <c r="AD258" s="346"/>
      <c r="AE258" s="346"/>
      <c r="AF258" s="346"/>
      <c r="AG258" s="346"/>
      <c r="AH258" s="346"/>
      <c r="AI258" s="346"/>
      <c r="AJ258" s="346"/>
      <c r="AK258" s="346"/>
      <c r="AL258" s="346"/>
      <c r="AM258" s="346"/>
      <c r="AN258" s="346"/>
      <c r="AO258" s="346"/>
      <c r="AP258" s="346"/>
      <c r="AQ258" s="346"/>
      <c r="AR258" s="346"/>
    </row>
    <row r="259" spans="1:44" s="345" customFormat="1" x14ac:dyDescent="0.25">
      <c r="A259" s="364" t="str">
        <f t="shared" si="40"/>
        <v/>
      </c>
      <c r="B259" s="749"/>
      <c r="C259" s="750"/>
      <c r="D259" s="750"/>
      <c r="E259" s="751"/>
      <c r="F259" s="752"/>
      <c r="G259" s="753"/>
      <c r="H259" s="676"/>
      <c r="I259" s="677"/>
      <c r="J259" s="366" t="str">
        <f t="shared" si="35"/>
        <v/>
      </c>
      <c r="K259" s="365"/>
      <c r="L259" s="349">
        <f t="shared" si="41"/>
        <v>1</v>
      </c>
      <c r="M259" s="349">
        <f t="shared" si="42"/>
        <v>1</v>
      </c>
      <c r="N259" s="349">
        <f t="shared" si="36"/>
        <v>1</v>
      </c>
      <c r="O259" s="349">
        <f t="shared" si="37"/>
        <v>1</v>
      </c>
      <c r="P259" s="349">
        <f t="shared" si="38"/>
        <v>4</v>
      </c>
      <c r="Q259" s="349" t="str">
        <f>IF(OR(P259=0,P259=4),"",IF(L259=100,'12 - 1 - AUXILIAR-MANTENIMIENTO'!$B$129,IF(M259=1,'12 - 1 - AUXILIAR-MANTENIMIENTO'!$B$130,IF(N259=1,'12 - 1 - AUXILIAR-MANTENIMIENTO'!$B$131,IF(O259=1,'12 - 1 - AUXILIAR-MANTENIMIENTO'!$B$132,IF(N259=100,'12 - 1 - AUXILIAR-MANTENIMIENTO'!$B$133,S259))))))</f>
        <v/>
      </c>
      <c r="R259" s="363" t="str">
        <f t="shared" si="39"/>
        <v/>
      </c>
      <c r="S259" s="362" t="str">
        <f t="shared" si="43"/>
        <v/>
      </c>
      <c r="W259" s="361"/>
      <c r="AA259" s="341"/>
      <c r="AB259" s="346"/>
      <c r="AC259" s="346"/>
      <c r="AD259" s="346"/>
      <c r="AE259" s="346"/>
      <c r="AF259" s="346"/>
      <c r="AG259" s="346"/>
      <c r="AH259" s="346"/>
      <c r="AI259" s="346"/>
      <c r="AJ259" s="346"/>
      <c r="AK259" s="346"/>
      <c r="AL259" s="346"/>
      <c r="AM259" s="346"/>
      <c r="AN259" s="346"/>
      <c r="AO259" s="346"/>
      <c r="AP259" s="346"/>
      <c r="AQ259" s="346"/>
      <c r="AR259" s="346"/>
    </row>
    <row r="260" spans="1:44" s="345" customFormat="1" x14ac:dyDescent="0.25">
      <c r="A260" s="364" t="str">
        <f t="shared" si="40"/>
        <v/>
      </c>
      <c r="B260" s="749"/>
      <c r="C260" s="750"/>
      <c r="D260" s="750"/>
      <c r="E260" s="751"/>
      <c r="F260" s="752"/>
      <c r="G260" s="753"/>
      <c r="H260" s="676"/>
      <c r="I260" s="677"/>
      <c r="J260" s="366" t="str">
        <f t="shared" si="35"/>
        <v/>
      </c>
      <c r="K260" s="365"/>
      <c r="L260" s="349">
        <f t="shared" si="41"/>
        <v>1</v>
      </c>
      <c r="M260" s="349">
        <f t="shared" si="42"/>
        <v>1</v>
      </c>
      <c r="N260" s="349">
        <f t="shared" si="36"/>
        <v>1</v>
      </c>
      <c r="O260" s="349">
        <f t="shared" si="37"/>
        <v>1</v>
      </c>
      <c r="P260" s="349">
        <f t="shared" si="38"/>
        <v>4</v>
      </c>
      <c r="Q260" s="349" t="str">
        <f>IF(OR(P260=0,P260=4),"",IF(L260=100,'12 - 1 - AUXILIAR-MANTENIMIENTO'!$B$129,IF(M260=1,'12 - 1 - AUXILIAR-MANTENIMIENTO'!$B$130,IF(N260=1,'12 - 1 - AUXILIAR-MANTENIMIENTO'!$B$131,IF(O260=1,'12 - 1 - AUXILIAR-MANTENIMIENTO'!$B$132,IF(N260=100,'12 - 1 - AUXILIAR-MANTENIMIENTO'!$B$133,S260))))))</f>
        <v/>
      </c>
      <c r="R260" s="363" t="str">
        <f t="shared" si="39"/>
        <v/>
      </c>
      <c r="S260" s="362" t="str">
        <f t="shared" si="43"/>
        <v/>
      </c>
      <c r="W260" s="361"/>
      <c r="AA260" s="341"/>
      <c r="AB260" s="346"/>
      <c r="AC260" s="346"/>
      <c r="AD260" s="346"/>
      <c r="AE260" s="346"/>
      <c r="AF260" s="346"/>
      <c r="AG260" s="346"/>
      <c r="AH260" s="346"/>
      <c r="AI260" s="346"/>
      <c r="AJ260" s="346"/>
      <c r="AK260" s="346"/>
      <c r="AL260" s="346"/>
      <c r="AM260" s="346"/>
      <c r="AN260" s="346"/>
      <c r="AO260" s="346"/>
      <c r="AP260" s="346"/>
      <c r="AQ260" s="346"/>
      <c r="AR260" s="346"/>
    </row>
    <row r="261" spans="1:44" s="345" customFormat="1" x14ac:dyDescent="0.25">
      <c r="A261" s="364" t="str">
        <f t="shared" si="40"/>
        <v/>
      </c>
      <c r="B261" s="749"/>
      <c r="C261" s="750"/>
      <c r="D261" s="750"/>
      <c r="E261" s="751"/>
      <c r="F261" s="752"/>
      <c r="G261" s="753"/>
      <c r="H261" s="676"/>
      <c r="I261" s="677"/>
      <c r="J261" s="366" t="str">
        <f t="shared" si="35"/>
        <v/>
      </c>
      <c r="K261" s="365"/>
      <c r="L261" s="349">
        <f t="shared" si="41"/>
        <v>1</v>
      </c>
      <c r="M261" s="349">
        <f t="shared" si="42"/>
        <v>1</v>
      </c>
      <c r="N261" s="349">
        <f t="shared" si="36"/>
        <v>1</v>
      </c>
      <c r="O261" s="349">
        <f t="shared" si="37"/>
        <v>1</v>
      </c>
      <c r="P261" s="349">
        <f t="shared" si="38"/>
        <v>4</v>
      </c>
      <c r="Q261" s="349" t="str">
        <f>IF(OR(P261=0,P261=4),"",IF(L261=100,'12 - 1 - AUXILIAR-MANTENIMIENTO'!$B$129,IF(M261=1,'12 - 1 - AUXILIAR-MANTENIMIENTO'!$B$130,IF(N261=1,'12 - 1 - AUXILIAR-MANTENIMIENTO'!$B$131,IF(O261=1,'12 - 1 - AUXILIAR-MANTENIMIENTO'!$B$132,IF(N261=100,'12 - 1 - AUXILIAR-MANTENIMIENTO'!$B$133,S261))))))</f>
        <v/>
      </c>
      <c r="R261" s="363" t="str">
        <f t="shared" si="39"/>
        <v/>
      </c>
      <c r="S261" s="362" t="str">
        <f t="shared" si="43"/>
        <v/>
      </c>
      <c r="W261" s="361"/>
      <c r="AA261" s="341"/>
      <c r="AB261" s="346"/>
      <c r="AC261" s="346"/>
      <c r="AD261" s="346"/>
      <c r="AE261" s="346"/>
      <c r="AF261" s="346"/>
      <c r="AG261" s="346"/>
      <c r="AH261" s="346"/>
      <c r="AI261" s="346"/>
      <c r="AJ261" s="346"/>
      <c r="AK261" s="346"/>
      <c r="AL261" s="346"/>
      <c r="AM261" s="346"/>
      <c r="AN261" s="346"/>
      <c r="AO261" s="346"/>
      <c r="AP261" s="346"/>
      <c r="AQ261" s="346"/>
      <c r="AR261" s="346"/>
    </row>
    <row r="262" spans="1:44" s="345" customFormat="1" x14ac:dyDescent="0.25">
      <c r="A262" s="364" t="str">
        <f t="shared" si="40"/>
        <v/>
      </c>
      <c r="B262" s="749"/>
      <c r="C262" s="750"/>
      <c r="D262" s="750"/>
      <c r="E262" s="751"/>
      <c r="F262" s="752"/>
      <c r="G262" s="753"/>
      <c r="H262" s="676"/>
      <c r="I262" s="677"/>
      <c r="J262" s="366" t="str">
        <f t="shared" si="35"/>
        <v/>
      </c>
      <c r="K262" s="365"/>
      <c r="L262" s="349">
        <f t="shared" si="41"/>
        <v>1</v>
      </c>
      <c r="M262" s="349">
        <f t="shared" si="42"/>
        <v>1</v>
      </c>
      <c r="N262" s="349">
        <f t="shared" si="36"/>
        <v>1</v>
      </c>
      <c r="O262" s="349">
        <f t="shared" si="37"/>
        <v>1</v>
      </c>
      <c r="P262" s="349">
        <f t="shared" si="38"/>
        <v>4</v>
      </c>
      <c r="Q262" s="349" t="str">
        <f>IF(OR(P262=0,P262=4),"",IF(L262=100,'12 - 1 - AUXILIAR-MANTENIMIENTO'!$B$129,IF(M262=1,'12 - 1 - AUXILIAR-MANTENIMIENTO'!$B$130,IF(N262=1,'12 - 1 - AUXILIAR-MANTENIMIENTO'!$B$131,IF(O262=1,'12 - 1 - AUXILIAR-MANTENIMIENTO'!$B$132,IF(N262=100,'12 - 1 - AUXILIAR-MANTENIMIENTO'!$B$133,S262))))))</f>
        <v/>
      </c>
      <c r="R262" s="363" t="str">
        <f t="shared" si="39"/>
        <v/>
      </c>
      <c r="S262" s="362" t="str">
        <f t="shared" si="43"/>
        <v/>
      </c>
      <c r="W262" s="361"/>
      <c r="AA262" s="341"/>
      <c r="AB262" s="346"/>
      <c r="AC262" s="346"/>
      <c r="AD262" s="346"/>
      <c r="AE262" s="346"/>
      <c r="AF262" s="346"/>
      <c r="AG262" s="346"/>
      <c r="AH262" s="346"/>
      <c r="AI262" s="346"/>
      <c r="AJ262" s="346"/>
      <c r="AK262" s="346"/>
      <c r="AL262" s="346"/>
      <c r="AM262" s="346"/>
      <c r="AN262" s="346"/>
      <c r="AO262" s="346"/>
      <c r="AP262" s="346"/>
      <c r="AQ262" s="346"/>
      <c r="AR262" s="346"/>
    </row>
    <row r="263" spans="1:44" s="345" customFormat="1" x14ac:dyDescent="0.25">
      <c r="A263" s="364" t="str">
        <f t="shared" si="40"/>
        <v/>
      </c>
      <c r="B263" s="749"/>
      <c r="C263" s="750"/>
      <c r="D263" s="750"/>
      <c r="E263" s="751"/>
      <c r="F263" s="752"/>
      <c r="G263" s="753"/>
      <c r="H263" s="676"/>
      <c r="I263" s="677"/>
      <c r="J263" s="366" t="str">
        <f t="shared" si="35"/>
        <v/>
      </c>
      <c r="K263" s="365"/>
      <c r="L263" s="349">
        <f t="shared" si="41"/>
        <v>1</v>
      </c>
      <c r="M263" s="349">
        <f t="shared" si="42"/>
        <v>1</v>
      </c>
      <c r="N263" s="349">
        <f t="shared" si="36"/>
        <v>1</v>
      </c>
      <c r="O263" s="349">
        <f t="shared" si="37"/>
        <v>1</v>
      </c>
      <c r="P263" s="349">
        <f t="shared" si="38"/>
        <v>4</v>
      </c>
      <c r="Q263" s="349" t="str">
        <f>IF(OR(P263=0,P263=4),"",IF(L263=100,'12 - 1 - AUXILIAR-MANTENIMIENTO'!$B$129,IF(M263=1,'12 - 1 - AUXILIAR-MANTENIMIENTO'!$B$130,IF(N263=1,'12 - 1 - AUXILIAR-MANTENIMIENTO'!$B$131,IF(O263=1,'12 - 1 - AUXILIAR-MANTENIMIENTO'!$B$132,IF(N263=100,'12 - 1 - AUXILIAR-MANTENIMIENTO'!$B$133,S263))))))</f>
        <v/>
      </c>
      <c r="R263" s="363" t="str">
        <f t="shared" si="39"/>
        <v/>
      </c>
      <c r="S263" s="362" t="str">
        <f t="shared" si="43"/>
        <v/>
      </c>
      <c r="W263" s="361"/>
      <c r="AA263" s="341"/>
      <c r="AB263" s="346"/>
      <c r="AC263" s="346"/>
      <c r="AD263" s="346"/>
      <c r="AE263" s="346"/>
      <c r="AF263" s="346"/>
      <c r="AG263" s="346"/>
      <c r="AH263" s="346"/>
      <c r="AI263" s="346"/>
      <c r="AJ263" s="346"/>
      <c r="AK263" s="346"/>
      <c r="AL263" s="346"/>
      <c r="AM263" s="346"/>
      <c r="AN263" s="346"/>
      <c r="AO263" s="346"/>
      <c r="AP263" s="346"/>
      <c r="AQ263" s="346"/>
      <c r="AR263" s="346"/>
    </row>
    <row r="264" spans="1:44" s="345" customFormat="1" x14ac:dyDescent="0.25">
      <c r="A264" s="364" t="str">
        <f t="shared" si="40"/>
        <v/>
      </c>
      <c r="B264" s="749"/>
      <c r="C264" s="750"/>
      <c r="D264" s="750"/>
      <c r="E264" s="751"/>
      <c r="F264" s="752"/>
      <c r="G264" s="753"/>
      <c r="H264" s="676"/>
      <c r="I264" s="677"/>
      <c r="J264" s="366" t="str">
        <f t="shared" si="35"/>
        <v/>
      </c>
      <c r="K264" s="365"/>
      <c r="L264" s="349">
        <f t="shared" si="41"/>
        <v>1</v>
      </c>
      <c r="M264" s="349">
        <f t="shared" si="42"/>
        <v>1</v>
      </c>
      <c r="N264" s="349">
        <f t="shared" si="36"/>
        <v>1</v>
      </c>
      <c r="O264" s="349">
        <f t="shared" si="37"/>
        <v>1</v>
      </c>
      <c r="P264" s="349">
        <f t="shared" si="38"/>
        <v>4</v>
      </c>
      <c r="Q264" s="349" t="str">
        <f>IF(OR(P264=0,P264=4),"",IF(L264=100,'12 - 1 - AUXILIAR-MANTENIMIENTO'!$B$129,IF(M264=1,'12 - 1 - AUXILIAR-MANTENIMIENTO'!$B$130,IF(N264=1,'12 - 1 - AUXILIAR-MANTENIMIENTO'!$B$131,IF(O264=1,'12 - 1 - AUXILIAR-MANTENIMIENTO'!$B$132,IF(N264=100,'12 - 1 - AUXILIAR-MANTENIMIENTO'!$B$133,S264))))))</f>
        <v/>
      </c>
      <c r="R264" s="363" t="str">
        <f t="shared" si="39"/>
        <v/>
      </c>
      <c r="S264" s="362" t="str">
        <f t="shared" si="43"/>
        <v/>
      </c>
      <c r="W264" s="361"/>
      <c r="AA264" s="341"/>
      <c r="AB264" s="346"/>
      <c r="AC264" s="346"/>
      <c r="AD264" s="346"/>
      <c r="AE264" s="346"/>
      <c r="AF264" s="346"/>
      <c r="AG264" s="346"/>
      <c r="AH264" s="346"/>
      <c r="AI264" s="346"/>
      <c r="AJ264" s="346"/>
      <c r="AK264" s="346"/>
      <c r="AL264" s="346"/>
      <c r="AM264" s="346"/>
      <c r="AN264" s="346"/>
      <c r="AO264" s="346"/>
      <c r="AP264" s="346"/>
      <c r="AQ264" s="346"/>
      <c r="AR264" s="346"/>
    </row>
    <row r="265" spans="1:44" s="345" customFormat="1" x14ac:dyDescent="0.25">
      <c r="A265" s="364" t="str">
        <f t="shared" si="40"/>
        <v/>
      </c>
      <c r="B265" s="749"/>
      <c r="C265" s="750"/>
      <c r="D265" s="750"/>
      <c r="E265" s="751"/>
      <c r="F265" s="752"/>
      <c r="G265" s="753"/>
      <c r="H265" s="676"/>
      <c r="I265" s="677"/>
      <c r="J265" s="366" t="str">
        <f t="shared" si="35"/>
        <v/>
      </c>
      <c r="K265" s="365"/>
      <c r="L265" s="349">
        <f t="shared" si="41"/>
        <v>1</v>
      </c>
      <c r="M265" s="349">
        <f t="shared" si="42"/>
        <v>1</v>
      </c>
      <c r="N265" s="349">
        <f t="shared" si="36"/>
        <v>1</v>
      </c>
      <c r="O265" s="349">
        <f t="shared" si="37"/>
        <v>1</v>
      </c>
      <c r="P265" s="349">
        <f t="shared" si="38"/>
        <v>4</v>
      </c>
      <c r="Q265" s="349" t="str">
        <f>IF(OR(P265=0,P265=4),"",IF(L265=100,'12 - 1 - AUXILIAR-MANTENIMIENTO'!$B$129,IF(M265=1,'12 - 1 - AUXILIAR-MANTENIMIENTO'!$B$130,IF(N265=1,'12 - 1 - AUXILIAR-MANTENIMIENTO'!$B$131,IF(O265=1,'12 - 1 - AUXILIAR-MANTENIMIENTO'!$B$132,IF(N265=100,'12 - 1 - AUXILIAR-MANTENIMIENTO'!$B$133,S265))))))</f>
        <v/>
      </c>
      <c r="R265" s="363" t="str">
        <f t="shared" si="39"/>
        <v/>
      </c>
      <c r="S265" s="362" t="str">
        <f t="shared" si="43"/>
        <v/>
      </c>
      <c r="W265" s="361"/>
      <c r="AA265" s="341"/>
      <c r="AB265" s="346"/>
      <c r="AC265" s="346"/>
      <c r="AD265" s="346"/>
      <c r="AE265" s="346"/>
      <c r="AF265" s="346"/>
      <c r="AG265" s="346"/>
      <c r="AH265" s="346"/>
      <c r="AI265" s="346"/>
      <c r="AJ265" s="346"/>
      <c r="AK265" s="346"/>
      <c r="AL265" s="346"/>
      <c r="AM265" s="346"/>
      <c r="AN265" s="346"/>
      <c r="AO265" s="346"/>
      <c r="AP265" s="346"/>
      <c r="AQ265" s="346"/>
      <c r="AR265" s="346"/>
    </row>
    <row r="266" spans="1:44" s="345" customFormat="1" x14ac:dyDescent="0.25">
      <c r="A266" s="364" t="str">
        <f t="shared" si="40"/>
        <v/>
      </c>
      <c r="B266" s="749"/>
      <c r="C266" s="750"/>
      <c r="D266" s="750"/>
      <c r="E266" s="751"/>
      <c r="F266" s="752"/>
      <c r="G266" s="753"/>
      <c r="H266" s="676"/>
      <c r="I266" s="677"/>
      <c r="J266" s="366" t="str">
        <f t="shared" si="35"/>
        <v/>
      </c>
      <c r="K266" s="365"/>
      <c r="L266" s="349">
        <f t="shared" si="41"/>
        <v>1</v>
      </c>
      <c r="M266" s="349">
        <f t="shared" si="42"/>
        <v>1</v>
      </c>
      <c r="N266" s="349">
        <f t="shared" si="36"/>
        <v>1</v>
      </c>
      <c r="O266" s="349">
        <f t="shared" si="37"/>
        <v>1</v>
      </c>
      <c r="P266" s="349">
        <f t="shared" si="38"/>
        <v>4</v>
      </c>
      <c r="Q266" s="349" t="str">
        <f>IF(OR(P266=0,P266=4),"",IF(L266=100,'12 - 1 - AUXILIAR-MANTENIMIENTO'!$B$129,IF(M266=1,'12 - 1 - AUXILIAR-MANTENIMIENTO'!$B$130,IF(N266=1,'12 - 1 - AUXILIAR-MANTENIMIENTO'!$B$131,IF(O266=1,'12 - 1 - AUXILIAR-MANTENIMIENTO'!$B$132,IF(N266=100,'12 - 1 - AUXILIAR-MANTENIMIENTO'!$B$133,S266))))))</f>
        <v/>
      </c>
      <c r="R266" s="363" t="str">
        <f t="shared" si="39"/>
        <v/>
      </c>
      <c r="S266" s="362" t="str">
        <f t="shared" si="43"/>
        <v/>
      </c>
      <c r="W266" s="361"/>
      <c r="AA266" s="341"/>
      <c r="AB266" s="346"/>
      <c r="AC266" s="346"/>
      <c r="AD266" s="346"/>
      <c r="AE266" s="346"/>
      <c r="AF266" s="346"/>
      <c r="AG266" s="346"/>
      <c r="AH266" s="346"/>
      <c r="AI266" s="346"/>
      <c r="AJ266" s="346"/>
      <c r="AK266" s="346"/>
      <c r="AL266" s="346"/>
      <c r="AM266" s="346"/>
      <c r="AN266" s="346"/>
      <c r="AO266" s="346"/>
      <c r="AP266" s="346"/>
      <c r="AQ266" s="346"/>
      <c r="AR266" s="346"/>
    </row>
    <row r="267" spans="1:44" s="345" customFormat="1" x14ac:dyDescent="0.25">
      <c r="A267" s="364" t="str">
        <f t="shared" si="40"/>
        <v/>
      </c>
      <c r="B267" s="749"/>
      <c r="C267" s="750"/>
      <c r="D267" s="750"/>
      <c r="E267" s="751"/>
      <c r="F267" s="752"/>
      <c r="G267" s="753"/>
      <c r="H267" s="676"/>
      <c r="I267" s="677"/>
      <c r="J267" s="366" t="str">
        <f t="shared" si="35"/>
        <v/>
      </c>
      <c r="K267" s="365"/>
      <c r="L267" s="349">
        <f t="shared" si="41"/>
        <v>1</v>
      </c>
      <c r="M267" s="349">
        <f t="shared" si="42"/>
        <v>1</v>
      </c>
      <c r="N267" s="349">
        <f t="shared" si="36"/>
        <v>1</v>
      </c>
      <c r="O267" s="349">
        <f t="shared" si="37"/>
        <v>1</v>
      </c>
      <c r="P267" s="349">
        <f t="shared" si="38"/>
        <v>4</v>
      </c>
      <c r="Q267" s="349" t="str">
        <f>IF(OR(P267=0,P267=4),"",IF(L267=100,'12 - 1 - AUXILIAR-MANTENIMIENTO'!$B$129,IF(M267=1,'12 - 1 - AUXILIAR-MANTENIMIENTO'!$B$130,IF(N267=1,'12 - 1 - AUXILIAR-MANTENIMIENTO'!$B$131,IF(O267=1,'12 - 1 - AUXILIAR-MANTENIMIENTO'!$B$132,IF(N267=100,'12 - 1 - AUXILIAR-MANTENIMIENTO'!$B$133,S267))))))</f>
        <v/>
      </c>
      <c r="R267" s="363" t="str">
        <f t="shared" si="39"/>
        <v/>
      </c>
      <c r="S267" s="362" t="str">
        <f t="shared" si="43"/>
        <v/>
      </c>
      <c r="W267" s="361"/>
      <c r="AA267" s="341"/>
      <c r="AB267" s="346"/>
      <c r="AC267" s="346"/>
      <c r="AD267" s="346"/>
      <c r="AE267" s="346"/>
      <c r="AF267" s="346"/>
      <c r="AG267" s="346"/>
      <c r="AH267" s="346"/>
      <c r="AI267" s="346"/>
      <c r="AJ267" s="346"/>
      <c r="AK267" s="346"/>
      <c r="AL267" s="346"/>
      <c r="AM267" s="346"/>
      <c r="AN267" s="346"/>
      <c r="AO267" s="346"/>
      <c r="AP267" s="346"/>
      <c r="AQ267" s="346"/>
      <c r="AR267" s="346"/>
    </row>
    <row r="268" spans="1:44" s="345" customFormat="1" x14ac:dyDescent="0.25">
      <c r="A268" s="364" t="str">
        <f t="shared" si="40"/>
        <v/>
      </c>
      <c r="B268" s="749"/>
      <c r="C268" s="750"/>
      <c r="D268" s="750"/>
      <c r="E268" s="751"/>
      <c r="F268" s="752"/>
      <c r="G268" s="753"/>
      <c r="H268" s="676"/>
      <c r="I268" s="677"/>
      <c r="J268" s="366" t="str">
        <f t="shared" si="35"/>
        <v/>
      </c>
      <c r="K268" s="365"/>
      <c r="L268" s="349">
        <f t="shared" si="41"/>
        <v>1</v>
      </c>
      <c r="M268" s="349">
        <f t="shared" si="42"/>
        <v>1</v>
      </c>
      <c r="N268" s="349">
        <f t="shared" si="36"/>
        <v>1</v>
      </c>
      <c r="O268" s="349">
        <f t="shared" si="37"/>
        <v>1</v>
      </c>
      <c r="P268" s="349">
        <f t="shared" si="38"/>
        <v>4</v>
      </c>
      <c r="Q268" s="349" t="str">
        <f>IF(OR(P268=0,P268=4),"",IF(L268=100,'12 - 1 - AUXILIAR-MANTENIMIENTO'!$B$129,IF(M268=1,'12 - 1 - AUXILIAR-MANTENIMIENTO'!$B$130,IF(N268=1,'12 - 1 - AUXILIAR-MANTENIMIENTO'!$B$131,IF(O268=1,'12 - 1 - AUXILIAR-MANTENIMIENTO'!$B$132,IF(N268=100,'12 - 1 - AUXILIAR-MANTENIMIENTO'!$B$133,S268))))))</f>
        <v/>
      </c>
      <c r="R268" s="363" t="str">
        <f t="shared" si="39"/>
        <v/>
      </c>
      <c r="S268" s="362" t="str">
        <f t="shared" si="43"/>
        <v/>
      </c>
      <c r="W268" s="361"/>
      <c r="AA268" s="341"/>
      <c r="AB268" s="346"/>
      <c r="AC268" s="346"/>
      <c r="AD268" s="346"/>
      <c r="AE268" s="346"/>
      <c r="AF268" s="346"/>
      <c r="AG268" s="346"/>
      <c r="AH268" s="346"/>
      <c r="AI268" s="346"/>
      <c r="AJ268" s="346"/>
      <c r="AK268" s="346"/>
      <c r="AL268" s="346"/>
      <c r="AM268" s="346"/>
      <c r="AN268" s="346"/>
      <c r="AO268" s="346"/>
      <c r="AP268" s="346"/>
      <c r="AQ268" s="346"/>
      <c r="AR268" s="346"/>
    </row>
    <row r="269" spans="1:44" s="345" customFormat="1" x14ac:dyDescent="0.25">
      <c r="A269" s="364" t="str">
        <f t="shared" si="40"/>
        <v/>
      </c>
      <c r="B269" s="749"/>
      <c r="C269" s="750"/>
      <c r="D269" s="750"/>
      <c r="E269" s="751"/>
      <c r="F269" s="752"/>
      <c r="G269" s="753"/>
      <c r="H269" s="676"/>
      <c r="I269" s="677"/>
      <c r="J269" s="366" t="str">
        <f t="shared" si="35"/>
        <v/>
      </c>
      <c r="K269" s="365"/>
      <c r="L269" s="349">
        <f t="shared" si="41"/>
        <v>1</v>
      </c>
      <c r="M269" s="349">
        <f t="shared" si="42"/>
        <v>1</v>
      </c>
      <c r="N269" s="349">
        <f t="shared" si="36"/>
        <v>1</v>
      </c>
      <c r="O269" s="349">
        <f t="shared" si="37"/>
        <v>1</v>
      </c>
      <c r="P269" s="349">
        <f t="shared" si="38"/>
        <v>4</v>
      </c>
      <c r="Q269" s="349" t="str">
        <f>IF(OR(P269=0,P269=4),"",IF(L269=100,'12 - 1 - AUXILIAR-MANTENIMIENTO'!$B$129,IF(M269=1,'12 - 1 - AUXILIAR-MANTENIMIENTO'!$B$130,IF(N269=1,'12 - 1 - AUXILIAR-MANTENIMIENTO'!$B$131,IF(O269=1,'12 - 1 - AUXILIAR-MANTENIMIENTO'!$B$132,IF(N269=100,'12 - 1 - AUXILIAR-MANTENIMIENTO'!$B$133,S269))))))</f>
        <v/>
      </c>
      <c r="R269" s="363" t="str">
        <f t="shared" si="39"/>
        <v/>
      </c>
      <c r="S269" s="362" t="str">
        <f t="shared" si="43"/>
        <v/>
      </c>
      <c r="W269" s="361"/>
      <c r="AA269" s="341"/>
      <c r="AB269" s="346"/>
      <c r="AC269" s="346"/>
      <c r="AD269" s="346"/>
      <c r="AE269" s="346"/>
      <c r="AF269" s="346"/>
      <c r="AG269" s="346"/>
      <c r="AH269" s="346"/>
      <c r="AI269" s="346"/>
      <c r="AJ269" s="346"/>
      <c r="AK269" s="346"/>
      <c r="AL269" s="346"/>
      <c r="AM269" s="346"/>
      <c r="AN269" s="346"/>
      <c r="AO269" s="346"/>
      <c r="AP269" s="346"/>
      <c r="AQ269" s="346"/>
      <c r="AR269" s="346"/>
    </row>
    <row r="270" spans="1:44" s="345" customFormat="1" x14ac:dyDescent="0.25">
      <c r="A270" s="364" t="str">
        <f t="shared" si="40"/>
        <v/>
      </c>
      <c r="B270" s="749"/>
      <c r="C270" s="750"/>
      <c r="D270" s="750"/>
      <c r="E270" s="751"/>
      <c r="F270" s="752"/>
      <c r="G270" s="753"/>
      <c r="H270" s="676"/>
      <c r="I270" s="677"/>
      <c r="J270" s="366" t="str">
        <f t="shared" si="35"/>
        <v/>
      </c>
      <c r="K270" s="365"/>
      <c r="L270" s="349">
        <f t="shared" si="41"/>
        <v>1</v>
      </c>
      <c r="M270" s="349">
        <f t="shared" si="42"/>
        <v>1</v>
      </c>
      <c r="N270" s="349">
        <f t="shared" si="36"/>
        <v>1</v>
      </c>
      <c r="O270" s="349">
        <f t="shared" si="37"/>
        <v>1</v>
      </c>
      <c r="P270" s="349">
        <f t="shared" si="38"/>
        <v>4</v>
      </c>
      <c r="Q270" s="349" t="str">
        <f>IF(OR(P270=0,P270=4),"",IF(L270=100,'12 - 1 - AUXILIAR-MANTENIMIENTO'!$B$129,IF(M270=1,'12 - 1 - AUXILIAR-MANTENIMIENTO'!$B$130,IF(N270=1,'12 - 1 - AUXILIAR-MANTENIMIENTO'!$B$131,IF(O270=1,'12 - 1 - AUXILIAR-MANTENIMIENTO'!$B$132,IF(N270=100,'12 - 1 - AUXILIAR-MANTENIMIENTO'!$B$133,S270))))))</f>
        <v/>
      </c>
      <c r="R270" s="363" t="str">
        <f t="shared" si="39"/>
        <v/>
      </c>
      <c r="S270" s="362" t="str">
        <f t="shared" si="43"/>
        <v/>
      </c>
      <c r="W270" s="361"/>
      <c r="AA270" s="341"/>
      <c r="AB270" s="346"/>
      <c r="AC270" s="346"/>
      <c r="AD270" s="346"/>
      <c r="AE270" s="346"/>
      <c r="AF270" s="346"/>
      <c r="AG270" s="346"/>
      <c r="AH270" s="346"/>
      <c r="AI270" s="346"/>
      <c r="AJ270" s="346"/>
      <c r="AK270" s="346"/>
      <c r="AL270" s="346"/>
      <c r="AM270" s="346"/>
      <c r="AN270" s="346"/>
      <c r="AO270" s="346"/>
      <c r="AP270" s="346"/>
      <c r="AQ270" s="346"/>
      <c r="AR270" s="346"/>
    </row>
    <row r="271" spans="1:44" s="345" customFormat="1" x14ac:dyDescent="0.25">
      <c r="A271" s="364" t="str">
        <f t="shared" si="40"/>
        <v/>
      </c>
      <c r="B271" s="749"/>
      <c r="C271" s="750"/>
      <c r="D271" s="750"/>
      <c r="E271" s="751"/>
      <c r="F271" s="752"/>
      <c r="G271" s="753"/>
      <c r="H271" s="676"/>
      <c r="I271" s="677"/>
      <c r="J271" s="366" t="str">
        <f t="shared" si="35"/>
        <v/>
      </c>
      <c r="K271" s="365"/>
      <c r="L271" s="349">
        <f t="shared" si="41"/>
        <v>1</v>
      </c>
      <c r="M271" s="349">
        <f t="shared" si="42"/>
        <v>1</v>
      </c>
      <c r="N271" s="349">
        <f t="shared" si="36"/>
        <v>1</v>
      </c>
      <c r="O271" s="349">
        <f t="shared" si="37"/>
        <v>1</v>
      </c>
      <c r="P271" s="349">
        <f t="shared" si="38"/>
        <v>4</v>
      </c>
      <c r="Q271" s="349" t="str">
        <f>IF(OR(P271=0,P271=4),"",IF(L271=100,'12 - 1 - AUXILIAR-MANTENIMIENTO'!$B$129,IF(M271=1,'12 - 1 - AUXILIAR-MANTENIMIENTO'!$B$130,IF(N271=1,'12 - 1 - AUXILIAR-MANTENIMIENTO'!$B$131,IF(O271=1,'12 - 1 - AUXILIAR-MANTENIMIENTO'!$B$132,IF(N271=100,'12 - 1 - AUXILIAR-MANTENIMIENTO'!$B$133,S271))))))</f>
        <v/>
      </c>
      <c r="R271" s="363" t="str">
        <f t="shared" si="39"/>
        <v/>
      </c>
      <c r="S271" s="362" t="str">
        <f t="shared" si="43"/>
        <v/>
      </c>
      <c r="W271" s="361"/>
      <c r="AA271" s="341"/>
      <c r="AB271" s="346"/>
      <c r="AC271" s="346"/>
      <c r="AD271" s="346"/>
      <c r="AE271" s="346"/>
      <c r="AF271" s="346"/>
      <c r="AG271" s="346"/>
      <c r="AH271" s="346"/>
      <c r="AI271" s="346"/>
      <c r="AJ271" s="346"/>
      <c r="AK271" s="346"/>
      <c r="AL271" s="346"/>
      <c r="AM271" s="346"/>
      <c r="AN271" s="346"/>
      <c r="AO271" s="346"/>
      <c r="AP271" s="346"/>
      <c r="AQ271" s="346"/>
      <c r="AR271" s="346"/>
    </row>
    <row r="272" spans="1:44" s="345" customFormat="1" x14ac:dyDescent="0.25">
      <c r="A272" s="364" t="str">
        <f t="shared" si="40"/>
        <v/>
      </c>
      <c r="B272" s="749"/>
      <c r="C272" s="750"/>
      <c r="D272" s="750"/>
      <c r="E272" s="751"/>
      <c r="F272" s="752"/>
      <c r="G272" s="753"/>
      <c r="H272" s="676"/>
      <c r="I272" s="677"/>
      <c r="J272" s="366" t="str">
        <f t="shared" si="35"/>
        <v/>
      </c>
      <c r="K272" s="365"/>
      <c r="L272" s="349">
        <f t="shared" si="41"/>
        <v>1</v>
      </c>
      <c r="M272" s="349">
        <f t="shared" si="42"/>
        <v>1</v>
      </c>
      <c r="N272" s="349">
        <f t="shared" si="36"/>
        <v>1</v>
      </c>
      <c r="O272" s="349">
        <f t="shared" si="37"/>
        <v>1</v>
      </c>
      <c r="P272" s="349">
        <f t="shared" si="38"/>
        <v>4</v>
      </c>
      <c r="Q272" s="349" t="str">
        <f>IF(OR(P272=0,P272=4),"",IF(L272=100,'12 - 1 - AUXILIAR-MANTENIMIENTO'!$B$129,IF(M272=1,'12 - 1 - AUXILIAR-MANTENIMIENTO'!$B$130,IF(N272=1,'12 - 1 - AUXILIAR-MANTENIMIENTO'!$B$131,IF(O272=1,'12 - 1 - AUXILIAR-MANTENIMIENTO'!$B$132,IF(N272=100,'12 - 1 - AUXILIAR-MANTENIMIENTO'!$B$133,S272))))))</f>
        <v/>
      </c>
      <c r="R272" s="363" t="str">
        <f t="shared" si="39"/>
        <v/>
      </c>
      <c r="S272" s="362" t="str">
        <f t="shared" si="43"/>
        <v/>
      </c>
      <c r="W272" s="361"/>
      <c r="AA272" s="341"/>
      <c r="AB272" s="346"/>
      <c r="AC272" s="346"/>
      <c r="AD272" s="346"/>
      <c r="AE272" s="346"/>
      <c r="AF272" s="346"/>
      <c r="AG272" s="346"/>
      <c r="AH272" s="346"/>
      <c r="AI272" s="346"/>
      <c r="AJ272" s="346"/>
      <c r="AK272" s="346"/>
      <c r="AL272" s="346"/>
      <c r="AM272" s="346"/>
      <c r="AN272" s="346"/>
      <c r="AO272" s="346"/>
      <c r="AP272" s="346"/>
      <c r="AQ272" s="346"/>
      <c r="AR272" s="346"/>
    </row>
    <row r="273" spans="1:44" s="345" customFormat="1" x14ac:dyDescent="0.25">
      <c r="A273" s="364" t="str">
        <f t="shared" si="40"/>
        <v/>
      </c>
      <c r="B273" s="749"/>
      <c r="C273" s="750"/>
      <c r="D273" s="750"/>
      <c r="E273" s="751"/>
      <c r="F273" s="752"/>
      <c r="G273" s="753"/>
      <c r="H273" s="676"/>
      <c r="I273" s="677"/>
      <c r="J273" s="366" t="str">
        <f t="shared" si="35"/>
        <v/>
      </c>
      <c r="K273" s="365"/>
      <c r="L273" s="349">
        <f t="shared" si="41"/>
        <v>1</v>
      </c>
      <c r="M273" s="349">
        <f t="shared" si="42"/>
        <v>1</v>
      </c>
      <c r="N273" s="349">
        <f t="shared" si="36"/>
        <v>1</v>
      </c>
      <c r="O273" s="349">
        <f t="shared" si="37"/>
        <v>1</v>
      </c>
      <c r="P273" s="349">
        <f t="shared" si="38"/>
        <v>4</v>
      </c>
      <c r="Q273" s="349" t="str">
        <f>IF(OR(P273=0,P273=4),"",IF(L273=100,'12 - 1 - AUXILIAR-MANTENIMIENTO'!$B$129,IF(M273=1,'12 - 1 - AUXILIAR-MANTENIMIENTO'!$B$130,IF(N273=1,'12 - 1 - AUXILIAR-MANTENIMIENTO'!$B$131,IF(O273=1,'12 - 1 - AUXILIAR-MANTENIMIENTO'!$B$132,IF(N273=100,'12 - 1 - AUXILIAR-MANTENIMIENTO'!$B$133,S273))))))</f>
        <v/>
      </c>
      <c r="R273" s="363" t="str">
        <f t="shared" si="39"/>
        <v/>
      </c>
      <c r="S273" s="362" t="str">
        <f t="shared" si="43"/>
        <v/>
      </c>
      <c r="W273" s="361"/>
      <c r="AA273" s="341"/>
      <c r="AB273" s="346"/>
      <c r="AC273" s="346"/>
      <c r="AD273" s="346"/>
      <c r="AE273" s="346"/>
      <c r="AF273" s="346"/>
      <c r="AG273" s="346"/>
      <c r="AH273" s="346"/>
      <c r="AI273" s="346"/>
      <c r="AJ273" s="346"/>
      <c r="AK273" s="346"/>
      <c r="AL273" s="346"/>
      <c r="AM273" s="346"/>
      <c r="AN273" s="346"/>
      <c r="AO273" s="346"/>
      <c r="AP273" s="346"/>
      <c r="AQ273" s="346"/>
      <c r="AR273" s="346"/>
    </row>
    <row r="274" spans="1:44" s="345" customFormat="1" x14ac:dyDescent="0.25">
      <c r="A274" s="364" t="str">
        <f t="shared" si="40"/>
        <v/>
      </c>
      <c r="B274" s="749"/>
      <c r="C274" s="750"/>
      <c r="D274" s="750"/>
      <c r="E274" s="751"/>
      <c r="F274" s="752"/>
      <c r="G274" s="753"/>
      <c r="H274" s="676"/>
      <c r="I274" s="677"/>
      <c r="J274" s="366" t="str">
        <f t="shared" si="35"/>
        <v/>
      </c>
      <c r="K274" s="365"/>
      <c r="L274" s="349">
        <f t="shared" si="41"/>
        <v>1</v>
      </c>
      <c r="M274" s="349">
        <f t="shared" si="42"/>
        <v>1</v>
      </c>
      <c r="N274" s="349">
        <f t="shared" si="36"/>
        <v>1</v>
      </c>
      <c r="O274" s="349">
        <f t="shared" si="37"/>
        <v>1</v>
      </c>
      <c r="P274" s="349">
        <f t="shared" si="38"/>
        <v>4</v>
      </c>
      <c r="Q274" s="349" t="str">
        <f>IF(OR(P274=0,P274=4),"",IF(L274=100,'12 - 1 - AUXILIAR-MANTENIMIENTO'!$B$129,IF(M274=1,'12 - 1 - AUXILIAR-MANTENIMIENTO'!$B$130,IF(N274=1,'12 - 1 - AUXILIAR-MANTENIMIENTO'!$B$131,IF(O274=1,'12 - 1 - AUXILIAR-MANTENIMIENTO'!$B$132,IF(N274=100,'12 - 1 - AUXILIAR-MANTENIMIENTO'!$B$133,S274))))))</f>
        <v/>
      </c>
      <c r="R274" s="363" t="str">
        <f t="shared" si="39"/>
        <v/>
      </c>
      <c r="S274" s="362" t="str">
        <f t="shared" si="43"/>
        <v/>
      </c>
      <c r="W274" s="361"/>
      <c r="AA274" s="341"/>
      <c r="AB274" s="346"/>
      <c r="AC274" s="346"/>
      <c r="AD274" s="346"/>
      <c r="AE274" s="346"/>
      <c r="AF274" s="346"/>
      <c r="AG274" s="346"/>
      <c r="AH274" s="346"/>
      <c r="AI274" s="346"/>
      <c r="AJ274" s="346"/>
      <c r="AK274" s="346"/>
      <c r="AL274" s="346"/>
      <c r="AM274" s="346"/>
      <c r="AN274" s="346"/>
      <c r="AO274" s="346"/>
      <c r="AP274" s="346"/>
      <c r="AQ274" s="346"/>
      <c r="AR274" s="346"/>
    </row>
    <row r="275" spans="1:44" s="345" customFormat="1" x14ac:dyDescent="0.25">
      <c r="A275" s="364" t="str">
        <f t="shared" si="40"/>
        <v/>
      </c>
      <c r="B275" s="749"/>
      <c r="C275" s="750"/>
      <c r="D275" s="750"/>
      <c r="E275" s="751"/>
      <c r="F275" s="752"/>
      <c r="G275" s="753"/>
      <c r="H275" s="676"/>
      <c r="I275" s="677"/>
      <c r="J275" s="366" t="str">
        <f t="shared" si="35"/>
        <v/>
      </c>
      <c r="K275" s="365"/>
      <c r="L275" s="349">
        <f t="shared" si="41"/>
        <v>1</v>
      </c>
      <c r="M275" s="349">
        <f t="shared" si="42"/>
        <v>1</v>
      </c>
      <c r="N275" s="349">
        <f t="shared" si="36"/>
        <v>1</v>
      </c>
      <c r="O275" s="349">
        <f t="shared" si="37"/>
        <v>1</v>
      </c>
      <c r="P275" s="349">
        <f t="shared" si="38"/>
        <v>4</v>
      </c>
      <c r="Q275" s="349" t="str">
        <f>IF(OR(P275=0,P275=4),"",IF(L275=100,'12 - 1 - AUXILIAR-MANTENIMIENTO'!$B$129,IF(M275=1,'12 - 1 - AUXILIAR-MANTENIMIENTO'!$B$130,IF(N275=1,'12 - 1 - AUXILIAR-MANTENIMIENTO'!$B$131,IF(O275=1,'12 - 1 - AUXILIAR-MANTENIMIENTO'!$B$132,IF(N275=100,'12 - 1 - AUXILIAR-MANTENIMIENTO'!$B$133,S275))))))</f>
        <v/>
      </c>
      <c r="R275" s="363" t="str">
        <f t="shared" si="39"/>
        <v/>
      </c>
      <c r="S275" s="362" t="str">
        <f t="shared" si="43"/>
        <v/>
      </c>
      <c r="W275" s="361"/>
      <c r="AA275" s="341"/>
      <c r="AB275" s="346"/>
      <c r="AC275" s="346"/>
      <c r="AD275" s="346"/>
      <c r="AE275" s="346"/>
      <c r="AF275" s="346"/>
      <c r="AG275" s="346"/>
      <c r="AH275" s="346"/>
      <c r="AI275" s="346"/>
      <c r="AJ275" s="346"/>
      <c r="AK275" s="346"/>
      <c r="AL275" s="346"/>
      <c r="AM275" s="346"/>
      <c r="AN275" s="346"/>
      <c r="AO275" s="346"/>
      <c r="AP275" s="346"/>
      <c r="AQ275" s="346"/>
      <c r="AR275" s="346"/>
    </row>
    <row r="276" spans="1:44" s="345" customFormat="1" x14ac:dyDescent="0.25">
      <c r="A276" s="364" t="str">
        <f t="shared" si="40"/>
        <v/>
      </c>
      <c r="B276" s="749"/>
      <c r="C276" s="750"/>
      <c r="D276" s="750"/>
      <c r="E276" s="751"/>
      <c r="F276" s="752"/>
      <c r="G276" s="753"/>
      <c r="H276" s="676"/>
      <c r="I276" s="677"/>
      <c r="J276" s="366" t="str">
        <f t="shared" si="35"/>
        <v/>
      </c>
      <c r="K276" s="365"/>
      <c r="L276" s="349">
        <f t="shared" si="41"/>
        <v>1</v>
      </c>
      <c r="M276" s="349">
        <f t="shared" si="42"/>
        <v>1</v>
      </c>
      <c r="N276" s="349">
        <f t="shared" si="36"/>
        <v>1</v>
      </c>
      <c r="O276" s="349">
        <f t="shared" si="37"/>
        <v>1</v>
      </c>
      <c r="P276" s="349">
        <f t="shared" si="38"/>
        <v>4</v>
      </c>
      <c r="Q276" s="349" t="str">
        <f>IF(OR(P276=0,P276=4),"",IF(L276=100,'12 - 1 - AUXILIAR-MANTENIMIENTO'!$B$129,IF(M276=1,'12 - 1 - AUXILIAR-MANTENIMIENTO'!$B$130,IF(N276=1,'12 - 1 - AUXILIAR-MANTENIMIENTO'!$B$131,IF(O276=1,'12 - 1 - AUXILIAR-MANTENIMIENTO'!$B$132,IF(N276=100,'12 - 1 - AUXILIAR-MANTENIMIENTO'!$B$133,S276))))))</f>
        <v/>
      </c>
      <c r="R276" s="363" t="str">
        <f t="shared" si="39"/>
        <v/>
      </c>
      <c r="S276" s="362" t="str">
        <f t="shared" si="43"/>
        <v/>
      </c>
      <c r="W276" s="361"/>
      <c r="AA276" s="341"/>
      <c r="AB276" s="346"/>
      <c r="AC276" s="346"/>
      <c r="AD276" s="346"/>
      <c r="AE276" s="346"/>
      <c r="AF276" s="346"/>
      <c r="AG276" s="346"/>
      <c r="AH276" s="346"/>
      <c r="AI276" s="346"/>
      <c r="AJ276" s="346"/>
      <c r="AK276" s="346"/>
      <c r="AL276" s="346"/>
      <c r="AM276" s="346"/>
      <c r="AN276" s="346"/>
      <c r="AO276" s="346"/>
      <c r="AP276" s="346"/>
      <c r="AQ276" s="346"/>
      <c r="AR276" s="346"/>
    </row>
    <row r="277" spans="1:44" s="345" customFormat="1" x14ac:dyDescent="0.25">
      <c r="A277" s="364" t="str">
        <f t="shared" si="40"/>
        <v/>
      </c>
      <c r="B277" s="749"/>
      <c r="C277" s="750"/>
      <c r="D277" s="750"/>
      <c r="E277" s="751"/>
      <c r="F277" s="752"/>
      <c r="G277" s="753"/>
      <c r="H277" s="676"/>
      <c r="I277" s="677"/>
      <c r="J277" s="366" t="str">
        <f t="shared" si="35"/>
        <v/>
      </c>
      <c r="K277" s="365"/>
      <c r="L277" s="349">
        <f t="shared" si="41"/>
        <v>1</v>
      </c>
      <c r="M277" s="349">
        <f t="shared" si="42"/>
        <v>1</v>
      </c>
      <c r="N277" s="349">
        <f t="shared" si="36"/>
        <v>1</v>
      </c>
      <c r="O277" s="349">
        <f t="shared" si="37"/>
        <v>1</v>
      </c>
      <c r="P277" s="349">
        <f t="shared" si="38"/>
        <v>4</v>
      </c>
      <c r="Q277" s="349" t="str">
        <f>IF(OR(P277=0,P277=4),"",IF(L277=100,'12 - 1 - AUXILIAR-MANTENIMIENTO'!$B$129,IF(M277=1,'12 - 1 - AUXILIAR-MANTENIMIENTO'!$B$130,IF(N277=1,'12 - 1 - AUXILIAR-MANTENIMIENTO'!$B$131,IF(O277=1,'12 - 1 - AUXILIAR-MANTENIMIENTO'!$B$132,IF(N277=100,'12 - 1 - AUXILIAR-MANTENIMIENTO'!$B$133,S277))))))</f>
        <v/>
      </c>
      <c r="R277" s="363" t="str">
        <f t="shared" si="39"/>
        <v/>
      </c>
      <c r="S277" s="362" t="str">
        <f t="shared" si="43"/>
        <v/>
      </c>
      <c r="W277" s="361"/>
      <c r="AA277" s="341"/>
      <c r="AB277" s="346"/>
      <c r="AC277" s="346"/>
      <c r="AD277" s="346"/>
      <c r="AE277" s="346"/>
      <c r="AF277" s="346"/>
      <c r="AG277" s="346"/>
      <c r="AH277" s="346"/>
      <c r="AI277" s="346"/>
      <c r="AJ277" s="346"/>
      <c r="AK277" s="346"/>
      <c r="AL277" s="346"/>
      <c r="AM277" s="346"/>
      <c r="AN277" s="346"/>
      <c r="AO277" s="346"/>
      <c r="AP277" s="346"/>
      <c r="AQ277" s="346"/>
      <c r="AR277" s="346"/>
    </row>
    <row r="278" spans="1:44" s="345" customFormat="1" x14ac:dyDescent="0.25">
      <c r="A278" s="364" t="str">
        <f t="shared" si="40"/>
        <v/>
      </c>
      <c r="B278" s="749"/>
      <c r="C278" s="750"/>
      <c r="D278" s="750"/>
      <c r="E278" s="751"/>
      <c r="F278" s="752"/>
      <c r="G278" s="753"/>
      <c r="H278" s="676"/>
      <c r="I278" s="677"/>
      <c r="J278" s="366" t="str">
        <f t="shared" si="35"/>
        <v/>
      </c>
      <c r="K278" s="365"/>
      <c r="L278" s="349">
        <f t="shared" si="41"/>
        <v>1</v>
      </c>
      <c r="M278" s="349">
        <f t="shared" si="42"/>
        <v>1</v>
      </c>
      <c r="N278" s="349">
        <f t="shared" si="36"/>
        <v>1</v>
      </c>
      <c r="O278" s="349">
        <f t="shared" si="37"/>
        <v>1</v>
      </c>
      <c r="P278" s="349">
        <f t="shared" si="38"/>
        <v>4</v>
      </c>
      <c r="Q278" s="349" t="str">
        <f>IF(OR(P278=0,P278=4),"",IF(L278=100,'12 - 1 - AUXILIAR-MANTENIMIENTO'!$B$129,IF(M278=1,'12 - 1 - AUXILIAR-MANTENIMIENTO'!$B$130,IF(N278=1,'12 - 1 - AUXILIAR-MANTENIMIENTO'!$B$131,IF(O278=1,'12 - 1 - AUXILIAR-MANTENIMIENTO'!$B$132,IF(N278=100,'12 - 1 - AUXILIAR-MANTENIMIENTO'!$B$133,S278))))))</f>
        <v/>
      </c>
      <c r="R278" s="363" t="str">
        <f t="shared" si="39"/>
        <v/>
      </c>
      <c r="S278" s="362" t="str">
        <f t="shared" si="43"/>
        <v/>
      </c>
      <c r="W278" s="361"/>
      <c r="AA278" s="341"/>
      <c r="AB278" s="346"/>
      <c r="AC278" s="346"/>
      <c r="AD278" s="346"/>
      <c r="AE278" s="346"/>
      <c r="AF278" s="346"/>
      <c r="AG278" s="346"/>
      <c r="AH278" s="346"/>
      <c r="AI278" s="346"/>
      <c r="AJ278" s="346"/>
      <c r="AK278" s="346"/>
      <c r="AL278" s="346"/>
      <c r="AM278" s="346"/>
      <c r="AN278" s="346"/>
      <c r="AO278" s="346"/>
      <c r="AP278" s="346"/>
      <c r="AQ278" s="346"/>
      <c r="AR278" s="346"/>
    </row>
    <row r="279" spans="1:44" s="345" customFormat="1" x14ac:dyDescent="0.25">
      <c r="A279" s="364" t="str">
        <f t="shared" si="40"/>
        <v/>
      </c>
      <c r="B279" s="749"/>
      <c r="C279" s="750"/>
      <c r="D279" s="750"/>
      <c r="E279" s="751"/>
      <c r="F279" s="752"/>
      <c r="G279" s="753"/>
      <c r="H279" s="676"/>
      <c r="I279" s="677"/>
      <c r="J279" s="366" t="str">
        <f t="shared" si="35"/>
        <v/>
      </c>
      <c r="K279" s="365"/>
      <c r="L279" s="349">
        <f t="shared" si="41"/>
        <v>1</v>
      </c>
      <c r="M279" s="349">
        <f t="shared" si="42"/>
        <v>1</v>
      </c>
      <c r="N279" s="349">
        <f t="shared" si="36"/>
        <v>1</v>
      </c>
      <c r="O279" s="349">
        <f t="shared" si="37"/>
        <v>1</v>
      </c>
      <c r="P279" s="349">
        <f t="shared" si="38"/>
        <v>4</v>
      </c>
      <c r="Q279" s="349" t="str">
        <f>IF(OR(P279=0,P279=4),"",IF(L279=100,'12 - 1 - AUXILIAR-MANTENIMIENTO'!$B$129,IF(M279=1,'12 - 1 - AUXILIAR-MANTENIMIENTO'!$B$130,IF(N279=1,'12 - 1 - AUXILIAR-MANTENIMIENTO'!$B$131,IF(O279=1,'12 - 1 - AUXILIAR-MANTENIMIENTO'!$B$132,IF(N279=100,'12 - 1 - AUXILIAR-MANTENIMIENTO'!$B$133,S279))))))</f>
        <v/>
      </c>
      <c r="R279" s="363" t="str">
        <f t="shared" si="39"/>
        <v/>
      </c>
      <c r="S279" s="362" t="str">
        <f t="shared" si="43"/>
        <v/>
      </c>
      <c r="W279" s="361"/>
      <c r="AA279" s="341"/>
      <c r="AB279" s="346"/>
      <c r="AC279" s="346"/>
      <c r="AD279" s="346"/>
      <c r="AE279" s="346"/>
      <c r="AF279" s="346"/>
      <c r="AG279" s="346"/>
      <c r="AH279" s="346"/>
      <c r="AI279" s="346"/>
      <c r="AJ279" s="346"/>
      <c r="AK279" s="346"/>
      <c r="AL279" s="346"/>
      <c r="AM279" s="346"/>
      <c r="AN279" s="346"/>
      <c r="AO279" s="346"/>
      <c r="AP279" s="346"/>
      <c r="AQ279" s="346"/>
      <c r="AR279" s="346"/>
    </row>
    <row r="280" spans="1:44" s="345" customFormat="1" x14ac:dyDescent="0.25">
      <c r="A280" s="364" t="str">
        <f t="shared" si="40"/>
        <v/>
      </c>
      <c r="B280" s="749"/>
      <c r="C280" s="750"/>
      <c r="D280" s="750"/>
      <c r="E280" s="751"/>
      <c r="F280" s="752"/>
      <c r="G280" s="753"/>
      <c r="H280" s="676"/>
      <c r="I280" s="677"/>
      <c r="J280" s="366" t="str">
        <f t="shared" si="35"/>
        <v/>
      </c>
      <c r="K280" s="365"/>
      <c r="L280" s="349">
        <f t="shared" si="41"/>
        <v>1</v>
      </c>
      <c r="M280" s="349">
        <f t="shared" si="42"/>
        <v>1</v>
      </c>
      <c r="N280" s="349">
        <f t="shared" si="36"/>
        <v>1</v>
      </c>
      <c r="O280" s="349">
        <f t="shared" si="37"/>
        <v>1</v>
      </c>
      <c r="P280" s="349">
        <f t="shared" si="38"/>
        <v>4</v>
      </c>
      <c r="Q280" s="349" t="str">
        <f>IF(OR(P280=0,P280=4),"",IF(L280=100,'12 - 1 - AUXILIAR-MANTENIMIENTO'!$B$129,IF(M280=1,'12 - 1 - AUXILIAR-MANTENIMIENTO'!$B$130,IF(N280=1,'12 - 1 - AUXILIAR-MANTENIMIENTO'!$B$131,IF(O280=1,'12 - 1 - AUXILIAR-MANTENIMIENTO'!$B$132,IF(N280=100,'12 - 1 - AUXILIAR-MANTENIMIENTO'!$B$133,S280))))))</f>
        <v/>
      </c>
      <c r="R280" s="363" t="str">
        <f t="shared" si="39"/>
        <v/>
      </c>
      <c r="S280" s="362" t="str">
        <f t="shared" si="43"/>
        <v/>
      </c>
      <c r="W280" s="361"/>
      <c r="AA280" s="341"/>
      <c r="AB280" s="346"/>
      <c r="AC280" s="346"/>
      <c r="AD280" s="346"/>
      <c r="AE280" s="346"/>
      <c r="AF280" s="346"/>
      <c r="AG280" s="346"/>
      <c r="AH280" s="346"/>
      <c r="AI280" s="346"/>
      <c r="AJ280" s="346"/>
      <c r="AK280" s="346"/>
      <c r="AL280" s="346"/>
      <c r="AM280" s="346"/>
      <c r="AN280" s="346"/>
      <c r="AO280" s="346"/>
      <c r="AP280" s="346"/>
      <c r="AQ280" s="346"/>
      <c r="AR280" s="346"/>
    </row>
    <row r="281" spans="1:44" s="345" customFormat="1" x14ac:dyDescent="0.25">
      <c r="A281" s="364" t="str">
        <f t="shared" si="40"/>
        <v/>
      </c>
      <c r="B281" s="749"/>
      <c r="C281" s="750"/>
      <c r="D281" s="750"/>
      <c r="E281" s="751"/>
      <c r="F281" s="752"/>
      <c r="G281" s="753"/>
      <c r="H281" s="676"/>
      <c r="I281" s="677"/>
      <c r="J281" s="366" t="str">
        <f t="shared" si="35"/>
        <v/>
      </c>
      <c r="K281" s="365"/>
      <c r="L281" s="349">
        <f t="shared" si="41"/>
        <v>1</v>
      </c>
      <c r="M281" s="349">
        <f t="shared" si="42"/>
        <v>1</v>
      </c>
      <c r="N281" s="349">
        <f t="shared" si="36"/>
        <v>1</v>
      </c>
      <c r="O281" s="349">
        <f t="shared" si="37"/>
        <v>1</v>
      </c>
      <c r="P281" s="349">
        <f t="shared" si="38"/>
        <v>4</v>
      </c>
      <c r="Q281" s="349" t="str">
        <f>IF(OR(P281=0,P281=4),"",IF(L281=100,'12 - 1 - AUXILIAR-MANTENIMIENTO'!$B$129,IF(M281=1,'12 - 1 - AUXILIAR-MANTENIMIENTO'!$B$130,IF(N281=1,'12 - 1 - AUXILIAR-MANTENIMIENTO'!$B$131,IF(O281=1,'12 - 1 - AUXILIAR-MANTENIMIENTO'!$B$132,IF(N281=100,'12 - 1 - AUXILIAR-MANTENIMIENTO'!$B$133,S281))))))</f>
        <v/>
      </c>
      <c r="R281" s="363" t="str">
        <f t="shared" si="39"/>
        <v/>
      </c>
      <c r="S281" s="362" t="str">
        <f t="shared" si="43"/>
        <v/>
      </c>
      <c r="W281" s="361"/>
      <c r="AA281" s="341"/>
      <c r="AB281" s="346"/>
      <c r="AC281" s="346"/>
      <c r="AD281" s="346"/>
      <c r="AE281" s="346"/>
      <c r="AF281" s="346"/>
      <c r="AG281" s="346"/>
      <c r="AH281" s="346"/>
      <c r="AI281" s="346"/>
      <c r="AJ281" s="346"/>
      <c r="AK281" s="346"/>
      <c r="AL281" s="346"/>
      <c r="AM281" s="346"/>
      <c r="AN281" s="346"/>
      <c r="AO281" s="346"/>
      <c r="AP281" s="346"/>
      <c r="AQ281" s="346"/>
      <c r="AR281" s="346"/>
    </row>
    <row r="282" spans="1:44" s="345" customFormat="1" x14ac:dyDescent="0.25">
      <c r="A282" s="364" t="str">
        <f t="shared" si="40"/>
        <v/>
      </c>
      <c r="B282" s="749"/>
      <c r="C282" s="750"/>
      <c r="D282" s="750"/>
      <c r="E282" s="751"/>
      <c r="F282" s="752"/>
      <c r="G282" s="753"/>
      <c r="H282" s="676"/>
      <c r="I282" s="677"/>
      <c r="J282" s="366" t="str">
        <f t="shared" si="35"/>
        <v/>
      </c>
      <c r="K282" s="365"/>
      <c r="L282" s="349">
        <f t="shared" si="41"/>
        <v>1</v>
      </c>
      <c r="M282" s="349">
        <f t="shared" si="42"/>
        <v>1</v>
      </c>
      <c r="N282" s="349">
        <f t="shared" si="36"/>
        <v>1</v>
      </c>
      <c r="O282" s="349">
        <f t="shared" si="37"/>
        <v>1</v>
      </c>
      <c r="P282" s="349">
        <f t="shared" si="38"/>
        <v>4</v>
      </c>
      <c r="Q282" s="349" t="str">
        <f>IF(OR(P282=0,P282=4),"",IF(L282=100,'12 - 1 - AUXILIAR-MANTENIMIENTO'!$B$129,IF(M282=1,'12 - 1 - AUXILIAR-MANTENIMIENTO'!$B$130,IF(N282=1,'12 - 1 - AUXILIAR-MANTENIMIENTO'!$B$131,IF(O282=1,'12 - 1 - AUXILIAR-MANTENIMIENTO'!$B$132,IF(N282=100,'12 - 1 - AUXILIAR-MANTENIMIENTO'!$B$133,S282))))))</f>
        <v/>
      </c>
      <c r="R282" s="363" t="str">
        <f t="shared" si="39"/>
        <v/>
      </c>
      <c r="S282" s="362" t="str">
        <f t="shared" si="43"/>
        <v/>
      </c>
      <c r="W282" s="361"/>
      <c r="AA282" s="341"/>
      <c r="AB282" s="346"/>
      <c r="AC282" s="346"/>
      <c r="AD282" s="346"/>
      <c r="AE282" s="346"/>
      <c r="AF282" s="346"/>
      <c r="AG282" s="346"/>
      <c r="AH282" s="346"/>
      <c r="AI282" s="346"/>
      <c r="AJ282" s="346"/>
      <c r="AK282" s="346"/>
      <c r="AL282" s="346"/>
      <c r="AM282" s="346"/>
      <c r="AN282" s="346"/>
      <c r="AO282" s="346"/>
      <c r="AP282" s="346"/>
      <c r="AQ282" s="346"/>
      <c r="AR282" s="346"/>
    </row>
    <row r="283" spans="1:44" s="345" customFormat="1" x14ac:dyDescent="0.25">
      <c r="A283" s="364" t="str">
        <f t="shared" si="40"/>
        <v/>
      </c>
      <c r="B283" s="749"/>
      <c r="C283" s="750"/>
      <c r="D283" s="750"/>
      <c r="E283" s="751"/>
      <c r="F283" s="752"/>
      <c r="G283" s="753"/>
      <c r="H283" s="676"/>
      <c r="I283" s="677"/>
      <c r="J283" s="366" t="str">
        <f t="shared" si="35"/>
        <v/>
      </c>
      <c r="K283" s="365"/>
      <c r="L283" s="349">
        <f t="shared" si="41"/>
        <v>1</v>
      </c>
      <c r="M283" s="349">
        <f t="shared" si="42"/>
        <v>1</v>
      </c>
      <c r="N283" s="349">
        <f t="shared" si="36"/>
        <v>1</v>
      </c>
      <c r="O283" s="349">
        <f t="shared" si="37"/>
        <v>1</v>
      </c>
      <c r="P283" s="349">
        <f t="shared" si="38"/>
        <v>4</v>
      </c>
      <c r="Q283" s="349" t="str">
        <f>IF(OR(P283=0,P283=4),"",IF(L283=100,'12 - 1 - AUXILIAR-MANTENIMIENTO'!$B$129,IF(M283=1,'12 - 1 - AUXILIAR-MANTENIMIENTO'!$B$130,IF(N283=1,'12 - 1 - AUXILIAR-MANTENIMIENTO'!$B$131,IF(O283=1,'12 - 1 - AUXILIAR-MANTENIMIENTO'!$B$132,IF(N283=100,'12 - 1 - AUXILIAR-MANTENIMIENTO'!$B$133,S283))))))</f>
        <v/>
      </c>
      <c r="R283" s="363" t="str">
        <f t="shared" si="39"/>
        <v/>
      </c>
      <c r="S283" s="362" t="str">
        <f t="shared" si="43"/>
        <v/>
      </c>
      <c r="W283" s="361"/>
      <c r="AA283" s="341"/>
      <c r="AB283" s="346"/>
      <c r="AC283" s="346"/>
      <c r="AD283" s="346"/>
      <c r="AE283" s="346"/>
      <c r="AF283" s="346"/>
      <c r="AG283" s="346"/>
      <c r="AH283" s="346"/>
      <c r="AI283" s="346"/>
      <c r="AJ283" s="346"/>
      <c r="AK283" s="346"/>
      <c r="AL283" s="346"/>
      <c r="AM283" s="346"/>
      <c r="AN283" s="346"/>
      <c r="AO283" s="346"/>
      <c r="AP283" s="346"/>
      <c r="AQ283" s="346"/>
      <c r="AR283" s="346"/>
    </row>
    <row r="284" spans="1:44" s="345" customFormat="1" x14ac:dyDescent="0.25">
      <c r="A284" s="364" t="str">
        <f t="shared" si="40"/>
        <v/>
      </c>
      <c r="B284" s="749"/>
      <c r="C284" s="750"/>
      <c r="D284" s="750"/>
      <c r="E284" s="751"/>
      <c r="F284" s="752"/>
      <c r="G284" s="753"/>
      <c r="H284" s="676"/>
      <c r="I284" s="677"/>
      <c r="J284" s="366" t="str">
        <f t="shared" si="35"/>
        <v/>
      </c>
      <c r="K284" s="365"/>
      <c r="L284" s="349">
        <f t="shared" si="41"/>
        <v>1</v>
      </c>
      <c r="M284" s="349">
        <f t="shared" si="42"/>
        <v>1</v>
      </c>
      <c r="N284" s="349">
        <f t="shared" si="36"/>
        <v>1</v>
      </c>
      <c r="O284" s="349">
        <f t="shared" si="37"/>
        <v>1</v>
      </c>
      <c r="P284" s="349">
        <f t="shared" si="38"/>
        <v>4</v>
      </c>
      <c r="Q284" s="349" t="str">
        <f>IF(OR(P284=0,P284=4),"",IF(L284=100,'12 - 1 - AUXILIAR-MANTENIMIENTO'!$B$129,IF(M284=1,'12 - 1 - AUXILIAR-MANTENIMIENTO'!$B$130,IF(N284=1,'12 - 1 - AUXILIAR-MANTENIMIENTO'!$B$131,IF(O284=1,'12 - 1 - AUXILIAR-MANTENIMIENTO'!$B$132,IF(N284=100,'12 - 1 - AUXILIAR-MANTENIMIENTO'!$B$133,S284))))))</f>
        <v/>
      </c>
      <c r="R284" s="363" t="str">
        <f t="shared" si="39"/>
        <v/>
      </c>
      <c r="S284" s="362" t="str">
        <f t="shared" si="43"/>
        <v/>
      </c>
      <c r="W284" s="361"/>
      <c r="AA284" s="341"/>
      <c r="AB284" s="346"/>
      <c r="AC284" s="346"/>
      <c r="AD284" s="346"/>
      <c r="AE284" s="346"/>
      <c r="AF284" s="346"/>
      <c r="AG284" s="346"/>
      <c r="AH284" s="346"/>
      <c r="AI284" s="346"/>
      <c r="AJ284" s="346"/>
      <c r="AK284" s="346"/>
      <c r="AL284" s="346"/>
      <c r="AM284" s="346"/>
      <c r="AN284" s="346"/>
      <c r="AO284" s="346"/>
      <c r="AP284" s="346"/>
      <c r="AQ284" s="346"/>
      <c r="AR284" s="346"/>
    </row>
    <row r="285" spans="1:44" s="345" customFormat="1" x14ac:dyDescent="0.25">
      <c r="A285" s="364" t="str">
        <f t="shared" si="40"/>
        <v/>
      </c>
      <c r="B285" s="749"/>
      <c r="C285" s="750"/>
      <c r="D285" s="750"/>
      <c r="E285" s="751"/>
      <c r="F285" s="752"/>
      <c r="G285" s="753"/>
      <c r="H285" s="676"/>
      <c r="I285" s="677"/>
      <c r="J285" s="366" t="str">
        <f t="shared" si="35"/>
        <v/>
      </c>
      <c r="K285" s="365"/>
      <c r="L285" s="349">
        <f t="shared" si="41"/>
        <v>1</v>
      </c>
      <c r="M285" s="349">
        <f t="shared" si="42"/>
        <v>1</v>
      </c>
      <c r="N285" s="349">
        <f t="shared" si="36"/>
        <v>1</v>
      </c>
      <c r="O285" s="349">
        <f t="shared" si="37"/>
        <v>1</v>
      </c>
      <c r="P285" s="349">
        <f t="shared" si="38"/>
        <v>4</v>
      </c>
      <c r="Q285" s="349" t="str">
        <f>IF(OR(P285=0,P285=4),"",IF(L285=100,'12 - 1 - AUXILIAR-MANTENIMIENTO'!$B$129,IF(M285=1,'12 - 1 - AUXILIAR-MANTENIMIENTO'!$B$130,IF(N285=1,'12 - 1 - AUXILIAR-MANTENIMIENTO'!$B$131,IF(O285=1,'12 - 1 - AUXILIAR-MANTENIMIENTO'!$B$132,IF(N285=100,'12 - 1 - AUXILIAR-MANTENIMIENTO'!$B$133,S285))))))</f>
        <v/>
      </c>
      <c r="R285" s="363" t="str">
        <f t="shared" si="39"/>
        <v/>
      </c>
      <c r="S285" s="362" t="str">
        <f t="shared" si="43"/>
        <v/>
      </c>
      <c r="W285" s="361"/>
      <c r="AA285" s="341"/>
      <c r="AB285" s="346"/>
      <c r="AC285" s="346"/>
      <c r="AD285" s="346"/>
      <c r="AE285" s="346"/>
      <c r="AF285" s="346"/>
      <c r="AG285" s="346"/>
      <c r="AH285" s="346"/>
      <c r="AI285" s="346"/>
      <c r="AJ285" s="346"/>
      <c r="AK285" s="346"/>
      <c r="AL285" s="346"/>
      <c r="AM285" s="346"/>
      <c r="AN285" s="346"/>
      <c r="AO285" s="346"/>
      <c r="AP285" s="346"/>
      <c r="AQ285" s="346"/>
      <c r="AR285" s="346"/>
    </row>
    <row r="286" spans="1:44" s="345" customFormat="1" x14ac:dyDescent="0.25">
      <c r="A286" s="364" t="str">
        <f t="shared" si="40"/>
        <v/>
      </c>
      <c r="B286" s="749"/>
      <c r="C286" s="750"/>
      <c r="D286" s="750"/>
      <c r="E286" s="751"/>
      <c r="F286" s="752"/>
      <c r="G286" s="753"/>
      <c r="H286" s="676"/>
      <c r="I286" s="677"/>
      <c r="J286" s="366" t="str">
        <f t="shared" si="35"/>
        <v/>
      </c>
      <c r="K286" s="365"/>
      <c r="L286" s="349">
        <f t="shared" si="41"/>
        <v>1</v>
      </c>
      <c r="M286" s="349">
        <f t="shared" si="42"/>
        <v>1</v>
      </c>
      <c r="N286" s="349">
        <f t="shared" si="36"/>
        <v>1</v>
      </c>
      <c r="O286" s="349">
        <f t="shared" si="37"/>
        <v>1</v>
      </c>
      <c r="P286" s="349">
        <f t="shared" si="38"/>
        <v>4</v>
      </c>
      <c r="Q286" s="349" t="str">
        <f>IF(OR(P286=0,P286=4),"",IF(L286=100,'12 - 1 - AUXILIAR-MANTENIMIENTO'!$B$129,IF(M286=1,'12 - 1 - AUXILIAR-MANTENIMIENTO'!$B$130,IF(N286=1,'12 - 1 - AUXILIAR-MANTENIMIENTO'!$B$131,IF(O286=1,'12 - 1 - AUXILIAR-MANTENIMIENTO'!$B$132,IF(N286=100,'12 - 1 - AUXILIAR-MANTENIMIENTO'!$B$133,S286))))))</f>
        <v/>
      </c>
      <c r="R286" s="363" t="str">
        <f t="shared" si="39"/>
        <v/>
      </c>
      <c r="S286" s="362" t="str">
        <f t="shared" si="43"/>
        <v/>
      </c>
      <c r="W286" s="361"/>
      <c r="AA286" s="341"/>
      <c r="AB286" s="346"/>
      <c r="AC286" s="346"/>
      <c r="AD286" s="346"/>
      <c r="AE286" s="346"/>
      <c r="AF286" s="346"/>
      <c r="AG286" s="346"/>
      <c r="AH286" s="346"/>
      <c r="AI286" s="346"/>
      <c r="AJ286" s="346"/>
      <c r="AK286" s="346"/>
      <c r="AL286" s="346"/>
      <c r="AM286" s="346"/>
      <c r="AN286" s="346"/>
      <c r="AO286" s="346"/>
      <c r="AP286" s="346"/>
      <c r="AQ286" s="346"/>
      <c r="AR286" s="346"/>
    </row>
    <row r="287" spans="1:44" s="345" customFormat="1" x14ac:dyDescent="0.25">
      <c r="A287" s="364" t="str">
        <f t="shared" si="40"/>
        <v/>
      </c>
      <c r="B287" s="749"/>
      <c r="C287" s="750"/>
      <c r="D287" s="750"/>
      <c r="E287" s="751"/>
      <c r="F287" s="752"/>
      <c r="G287" s="753"/>
      <c r="H287" s="676"/>
      <c r="I287" s="677"/>
      <c r="J287" s="366" t="str">
        <f t="shared" si="35"/>
        <v/>
      </c>
      <c r="K287" s="365"/>
      <c r="L287" s="349">
        <f t="shared" si="41"/>
        <v>1</v>
      </c>
      <c r="M287" s="349">
        <f t="shared" si="42"/>
        <v>1</v>
      </c>
      <c r="N287" s="349">
        <f t="shared" si="36"/>
        <v>1</v>
      </c>
      <c r="O287" s="349">
        <f t="shared" si="37"/>
        <v>1</v>
      </c>
      <c r="P287" s="349">
        <f t="shared" si="38"/>
        <v>4</v>
      </c>
      <c r="Q287" s="349" t="str">
        <f>IF(OR(P287=0,P287=4),"",IF(L287=100,'12 - 1 - AUXILIAR-MANTENIMIENTO'!$B$129,IF(M287=1,'12 - 1 - AUXILIAR-MANTENIMIENTO'!$B$130,IF(N287=1,'12 - 1 - AUXILIAR-MANTENIMIENTO'!$B$131,IF(O287=1,'12 - 1 - AUXILIAR-MANTENIMIENTO'!$B$132,IF(N287=100,'12 - 1 - AUXILIAR-MANTENIMIENTO'!$B$133,S287))))))</f>
        <v/>
      </c>
      <c r="R287" s="363" t="str">
        <f t="shared" si="39"/>
        <v/>
      </c>
      <c r="S287" s="362" t="str">
        <f t="shared" si="43"/>
        <v/>
      </c>
      <c r="W287" s="361"/>
      <c r="AA287" s="341"/>
      <c r="AB287" s="346"/>
      <c r="AC287" s="346"/>
      <c r="AD287" s="346"/>
      <c r="AE287" s="346"/>
      <c r="AF287" s="346"/>
      <c r="AG287" s="346"/>
      <c r="AH287" s="346"/>
      <c r="AI287" s="346"/>
      <c r="AJ287" s="346"/>
      <c r="AK287" s="346"/>
      <c r="AL287" s="346"/>
      <c r="AM287" s="346"/>
      <c r="AN287" s="346"/>
      <c r="AO287" s="346"/>
      <c r="AP287" s="346"/>
      <c r="AQ287" s="346"/>
      <c r="AR287" s="346"/>
    </row>
    <row r="288" spans="1:44" s="345" customFormat="1" x14ac:dyDescent="0.25">
      <c r="A288" s="364" t="str">
        <f t="shared" si="40"/>
        <v/>
      </c>
      <c r="B288" s="749"/>
      <c r="C288" s="750"/>
      <c r="D288" s="750"/>
      <c r="E288" s="751"/>
      <c r="F288" s="752"/>
      <c r="G288" s="753"/>
      <c r="H288" s="676"/>
      <c r="I288" s="677"/>
      <c r="J288" s="366" t="str">
        <f t="shared" si="35"/>
        <v/>
      </c>
      <c r="K288" s="365"/>
      <c r="L288" s="349">
        <f t="shared" si="41"/>
        <v>1</v>
      </c>
      <c r="M288" s="349">
        <f t="shared" si="42"/>
        <v>1</v>
      </c>
      <c r="N288" s="349">
        <f t="shared" si="36"/>
        <v>1</v>
      </c>
      <c r="O288" s="349">
        <f t="shared" si="37"/>
        <v>1</v>
      </c>
      <c r="P288" s="349">
        <f t="shared" si="38"/>
        <v>4</v>
      </c>
      <c r="Q288" s="349" t="str">
        <f>IF(OR(P288=0,P288=4),"",IF(L288=100,'12 - 1 - AUXILIAR-MANTENIMIENTO'!$B$129,IF(M288=1,'12 - 1 - AUXILIAR-MANTENIMIENTO'!$B$130,IF(N288=1,'12 - 1 - AUXILIAR-MANTENIMIENTO'!$B$131,IF(O288=1,'12 - 1 - AUXILIAR-MANTENIMIENTO'!$B$132,IF(N288=100,'12 - 1 - AUXILIAR-MANTENIMIENTO'!$B$133,S288))))))</f>
        <v/>
      </c>
      <c r="R288" s="363" t="str">
        <f t="shared" si="39"/>
        <v/>
      </c>
      <c r="S288" s="362" t="str">
        <f t="shared" si="43"/>
        <v/>
      </c>
      <c r="W288" s="361"/>
      <c r="AA288" s="341"/>
      <c r="AB288" s="346"/>
      <c r="AC288" s="346"/>
      <c r="AD288" s="346"/>
      <c r="AE288" s="346"/>
      <c r="AF288" s="346"/>
      <c r="AG288" s="346"/>
      <c r="AH288" s="346"/>
      <c r="AI288" s="346"/>
      <c r="AJ288" s="346"/>
      <c r="AK288" s="346"/>
      <c r="AL288" s="346"/>
      <c r="AM288" s="346"/>
      <c r="AN288" s="346"/>
      <c r="AO288" s="346"/>
      <c r="AP288" s="346"/>
      <c r="AQ288" s="346"/>
      <c r="AR288" s="346"/>
    </row>
    <row r="289" spans="1:44" s="345" customFormat="1" x14ac:dyDescent="0.25">
      <c r="A289" s="364" t="str">
        <f t="shared" si="40"/>
        <v/>
      </c>
      <c r="B289" s="749"/>
      <c r="C289" s="750"/>
      <c r="D289" s="750"/>
      <c r="E289" s="751"/>
      <c r="F289" s="752"/>
      <c r="G289" s="753"/>
      <c r="H289" s="676"/>
      <c r="I289" s="677"/>
      <c r="J289" s="366" t="str">
        <f t="shared" si="35"/>
        <v/>
      </c>
      <c r="K289" s="365"/>
      <c r="L289" s="349">
        <f t="shared" si="41"/>
        <v>1</v>
      </c>
      <c r="M289" s="349">
        <f t="shared" si="42"/>
        <v>1</v>
      </c>
      <c r="N289" s="349">
        <f t="shared" si="36"/>
        <v>1</v>
      </c>
      <c r="O289" s="349">
        <f t="shared" si="37"/>
        <v>1</v>
      </c>
      <c r="P289" s="349">
        <f t="shared" si="38"/>
        <v>4</v>
      </c>
      <c r="Q289" s="349" t="str">
        <f>IF(OR(P289=0,P289=4),"",IF(L289=100,'12 - 1 - AUXILIAR-MANTENIMIENTO'!$B$129,IF(M289=1,'12 - 1 - AUXILIAR-MANTENIMIENTO'!$B$130,IF(N289=1,'12 - 1 - AUXILIAR-MANTENIMIENTO'!$B$131,IF(O289=1,'12 - 1 - AUXILIAR-MANTENIMIENTO'!$B$132,IF(N289=100,'12 - 1 - AUXILIAR-MANTENIMIENTO'!$B$133,S289))))))</f>
        <v/>
      </c>
      <c r="R289" s="363" t="str">
        <f t="shared" si="39"/>
        <v/>
      </c>
      <c r="S289" s="362" t="str">
        <f t="shared" si="43"/>
        <v/>
      </c>
      <c r="W289" s="361"/>
      <c r="AA289" s="341"/>
      <c r="AB289" s="346"/>
      <c r="AC289" s="346"/>
      <c r="AD289" s="346"/>
      <c r="AE289" s="346"/>
      <c r="AF289" s="346"/>
      <c r="AG289" s="346"/>
      <c r="AH289" s="346"/>
      <c r="AI289" s="346"/>
      <c r="AJ289" s="346"/>
      <c r="AK289" s="346"/>
      <c r="AL289" s="346"/>
      <c r="AM289" s="346"/>
      <c r="AN289" s="346"/>
      <c r="AO289" s="346"/>
      <c r="AP289" s="346"/>
      <c r="AQ289" s="346"/>
      <c r="AR289" s="346"/>
    </row>
    <row r="290" spans="1:44" s="345" customFormat="1" x14ac:dyDescent="0.25">
      <c r="A290" s="364" t="str">
        <f t="shared" si="40"/>
        <v/>
      </c>
      <c r="B290" s="749"/>
      <c r="C290" s="750"/>
      <c r="D290" s="750"/>
      <c r="E290" s="751"/>
      <c r="F290" s="752"/>
      <c r="G290" s="753"/>
      <c r="H290" s="676"/>
      <c r="I290" s="677"/>
      <c r="J290" s="366" t="str">
        <f t="shared" si="35"/>
        <v/>
      </c>
      <c r="K290" s="365"/>
      <c r="L290" s="349">
        <f t="shared" si="41"/>
        <v>1</v>
      </c>
      <c r="M290" s="349">
        <f t="shared" si="42"/>
        <v>1</v>
      </c>
      <c r="N290" s="349">
        <f t="shared" si="36"/>
        <v>1</v>
      </c>
      <c r="O290" s="349">
        <f t="shared" si="37"/>
        <v>1</v>
      </c>
      <c r="P290" s="349">
        <f t="shared" si="38"/>
        <v>4</v>
      </c>
      <c r="Q290" s="349" t="str">
        <f>IF(OR(P290=0,P290=4),"",IF(L290=100,'12 - 1 - AUXILIAR-MANTENIMIENTO'!$B$129,IF(M290=1,'12 - 1 - AUXILIAR-MANTENIMIENTO'!$B$130,IF(N290=1,'12 - 1 - AUXILIAR-MANTENIMIENTO'!$B$131,IF(O290=1,'12 - 1 - AUXILIAR-MANTENIMIENTO'!$B$132,IF(N290=100,'12 - 1 - AUXILIAR-MANTENIMIENTO'!$B$133,S290))))))</f>
        <v/>
      </c>
      <c r="R290" s="363" t="str">
        <f t="shared" si="39"/>
        <v/>
      </c>
      <c r="S290" s="362" t="str">
        <f t="shared" si="43"/>
        <v/>
      </c>
      <c r="W290" s="361"/>
      <c r="AA290" s="341"/>
      <c r="AB290" s="346"/>
      <c r="AC290" s="346"/>
      <c r="AD290" s="346"/>
      <c r="AE290" s="346"/>
      <c r="AF290" s="346"/>
      <c r="AG290" s="346"/>
      <c r="AH290" s="346"/>
      <c r="AI290" s="346"/>
      <c r="AJ290" s="346"/>
      <c r="AK290" s="346"/>
      <c r="AL290" s="346"/>
      <c r="AM290" s="346"/>
      <c r="AN290" s="346"/>
      <c r="AO290" s="346"/>
      <c r="AP290" s="346"/>
      <c r="AQ290" s="346"/>
      <c r="AR290" s="346"/>
    </row>
    <row r="291" spans="1:44" s="345" customFormat="1" x14ac:dyDescent="0.25">
      <c r="A291" s="364" t="str">
        <f t="shared" si="40"/>
        <v/>
      </c>
      <c r="B291" s="749"/>
      <c r="C291" s="750"/>
      <c r="D291" s="750"/>
      <c r="E291" s="751"/>
      <c r="F291" s="752"/>
      <c r="G291" s="753"/>
      <c r="H291" s="676"/>
      <c r="I291" s="677"/>
      <c r="J291" s="366" t="str">
        <f t="shared" si="35"/>
        <v/>
      </c>
      <c r="K291" s="365"/>
      <c r="L291" s="349">
        <f t="shared" si="41"/>
        <v>1</v>
      </c>
      <c r="M291" s="349">
        <f t="shared" si="42"/>
        <v>1</v>
      </c>
      <c r="N291" s="349">
        <f t="shared" si="36"/>
        <v>1</v>
      </c>
      <c r="O291" s="349">
        <f t="shared" si="37"/>
        <v>1</v>
      </c>
      <c r="P291" s="349">
        <f t="shared" si="38"/>
        <v>4</v>
      </c>
      <c r="Q291" s="349" t="str">
        <f>IF(OR(P291=0,P291=4),"",IF(L291=100,'12 - 1 - AUXILIAR-MANTENIMIENTO'!$B$129,IF(M291=1,'12 - 1 - AUXILIAR-MANTENIMIENTO'!$B$130,IF(N291=1,'12 - 1 - AUXILIAR-MANTENIMIENTO'!$B$131,IF(O291=1,'12 - 1 - AUXILIAR-MANTENIMIENTO'!$B$132,IF(N291=100,'12 - 1 - AUXILIAR-MANTENIMIENTO'!$B$133,S291))))))</f>
        <v/>
      </c>
      <c r="R291" s="363" t="str">
        <f t="shared" si="39"/>
        <v/>
      </c>
      <c r="S291" s="362" t="str">
        <f t="shared" si="43"/>
        <v/>
      </c>
      <c r="W291" s="361"/>
      <c r="AA291" s="341"/>
      <c r="AB291" s="346"/>
      <c r="AC291" s="346"/>
      <c r="AD291" s="346"/>
      <c r="AE291" s="346"/>
      <c r="AF291" s="346"/>
      <c r="AG291" s="346"/>
      <c r="AH291" s="346"/>
      <c r="AI291" s="346"/>
      <c r="AJ291" s="346"/>
      <c r="AK291" s="346"/>
      <c r="AL291" s="346"/>
      <c r="AM291" s="346"/>
      <c r="AN291" s="346"/>
      <c r="AO291" s="346"/>
      <c r="AP291" s="346"/>
      <c r="AQ291" s="346"/>
      <c r="AR291" s="346"/>
    </row>
    <row r="292" spans="1:44" s="345" customFormat="1" x14ac:dyDescent="0.25">
      <c r="A292" s="364" t="str">
        <f t="shared" si="40"/>
        <v/>
      </c>
      <c r="B292" s="749"/>
      <c r="C292" s="750"/>
      <c r="D292" s="750"/>
      <c r="E292" s="751"/>
      <c r="F292" s="752"/>
      <c r="G292" s="753"/>
      <c r="H292" s="676"/>
      <c r="I292" s="677"/>
      <c r="J292" s="366" t="str">
        <f t="shared" ref="J292:J355" si="44">Q292</f>
        <v/>
      </c>
      <c r="K292" s="365"/>
      <c r="L292" s="349">
        <f t="shared" si="41"/>
        <v>1</v>
      </c>
      <c r="M292" s="349">
        <f t="shared" si="42"/>
        <v>1</v>
      </c>
      <c r="N292" s="349">
        <f t="shared" ref="N292:N355" si="45">IF(LEN(F292)=0,1,IF(COUNTIF($F$36:$F$540,F292)&gt;1,100,0))</f>
        <v>1</v>
      </c>
      <c r="O292" s="349">
        <f t="shared" ref="O292:O355" si="46">IF(LEN(H292)=0,1,0)</f>
        <v>1</v>
      </c>
      <c r="P292" s="349">
        <f t="shared" ref="P292:P355" si="47">SUM(L292:O292)</f>
        <v>4</v>
      </c>
      <c r="Q292" s="349" t="str">
        <f>IF(OR(P292=0,P292=4),"",IF(L292=100,'12 - 1 - AUXILIAR-MANTENIMIENTO'!$B$129,IF(M292=1,'12 - 1 - AUXILIAR-MANTENIMIENTO'!$B$130,IF(N292=1,'12 - 1 - AUXILIAR-MANTENIMIENTO'!$B$131,IF(O292=1,'12 - 1 - AUXILIAR-MANTENIMIENTO'!$B$132,IF(N292=100,'12 - 1 - AUXILIAR-MANTENIMIENTO'!$B$133,S292))))))</f>
        <v/>
      </c>
      <c r="R292" s="363" t="str">
        <f t="shared" ref="R292:R355" si="48">IF(ISBLANK(H292),"",YEAR($J$6)-YEAR(H292)+IF(MONTH($J$6)&lt;MONTH(H292),-1,0))</f>
        <v/>
      </c>
      <c r="S292" s="362" t="str">
        <f t="shared" si="43"/>
        <v/>
      </c>
      <c r="W292" s="361"/>
      <c r="AA292" s="341"/>
      <c r="AB292" s="346"/>
      <c r="AC292" s="346"/>
      <c r="AD292" s="346"/>
      <c r="AE292" s="346"/>
      <c r="AF292" s="346"/>
      <c r="AG292" s="346"/>
      <c r="AH292" s="346"/>
      <c r="AI292" s="346"/>
      <c r="AJ292" s="346"/>
      <c r="AK292" s="346"/>
      <c r="AL292" s="346"/>
      <c r="AM292" s="346"/>
      <c r="AN292" s="346"/>
      <c r="AO292" s="346"/>
      <c r="AP292" s="346"/>
      <c r="AQ292" s="346"/>
      <c r="AR292" s="346"/>
    </row>
    <row r="293" spans="1:44" s="345" customFormat="1" x14ac:dyDescent="0.25">
      <c r="A293" s="364" t="str">
        <f t="shared" ref="A293:A356" si="49">IF(ISBLANK(B293),"",1+A292)</f>
        <v/>
      </c>
      <c r="B293" s="749"/>
      <c r="C293" s="750"/>
      <c r="D293" s="750"/>
      <c r="E293" s="751"/>
      <c r="F293" s="752"/>
      <c r="G293" s="753"/>
      <c r="H293" s="676"/>
      <c r="I293" s="677"/>
      <c r="J293" s="366" t="str">
        <f t="shared" si="44"/>
        <v/>
      </c>
      <c r="K293" s="365"/>
      <c r="L293" s="349">
        <f t="shared" si="41"/>
        <v>1</v>
      </c>
      <c r="M293" s="349">
        <f t="shared" si="42"/>
        <v>1</v>
      </c>
      <c r="N293" s="349">
        <f t="shared" si="45"/>
        <v>1</v>
      </c>
      <c r="O293" s="349">
        <f t="shared" si="46"/>
        <v>1</v>
      </c>
      <c r="P293" s="349">
        <f t="shared" si="47"/>
        <v>4</v>
      </c>
      <c r="Q293" s="349" t="str">
        <f>IF(OR(P293=0,P293=4),"",IF(L293=100,'12 - 1 - AUXILIAR-MANTENIMIENTO'!$B$129,IF(M293=1,'12 - 1 - AUXILIAR-MANTENIMIENTO'!$B$130,IF(N293=1,'12 - 1 - AUXILIAR-MANTENIMIENTO'!$B$131,IF(O293=1,'12 - 1 - AUXILIAR-MANTENIMIENTO'!$B$132,IF(N293=100,'12 - 1 - AUXILIAR-MANTENIMIENTO'!$B$133,S293))))))</f>
        <v/>
      </c>
      <c r="R293" s="363" t="str">
        <f t="shared" si="48"/>
        <v/>
      </c>
      <c r="S293" s="362" t="str">
        <f t="shared" si="43"/>
        <v/>
      </c>
      <c r="W293" s="361"/>
      <c r="AA293" s="341"/>
      <c r="AB293" s="346"/>
      <c r="AC293" s="346"/>
      <c r="AD293" s="346"/>
      <c r="AE293" s="346"/>
      <c r="AF293" s="346"/>
      <c r="AG293" s="346"/>
      <c r="AH293" s="346"/>
      <c r="AI293" s="346"/>
      <c r="AJ293" s="346"/>
      <c r="AK293" s="346"/>
      <c r="AL293" s="346"/>
      <c r="AM293" s="346"/>
      <c r="AN293" s="346"/>
      <c r="AO293" s="346"/>
      <c r="AP293" s="346"/>
      <c r="AQ293" s="346"/>
      <c r="AR293" s="346"/>
    </row>
    <row r="294" spans="1:44" s="345" customFormat="1" x14ac:dyDescent="0.25">
      <c r="A294" s="364" t="str">
        <f t="shared" si="49"/>
        <v/>
      </c>
      <c r="B294" s="749"/>
      <c r="C294" s="750"/>
      <c r="D294" s="750"/>
      <c r="E294" s="751"/>
      <c r="F294" s="752"/>
      <c r="G294" s="753"/>
      <c r="H294" s="676"/>
      <c r="I294" s="677"/>
      <c r="J294" s="366" t="str">
        <f t="shared" si="44"/>
        <v/>
      </c>
      <c r="K294" s="365"/>
      <c r="L294" s="349">
        <f t="shared" si="41"/>
        <v>1</v>
      </c>
      <c r="M294" s="349">
        <f t="shared" si="42"/>
        <v>1</v>
      </c>
      <c r="N294" s="349">
        <f t="shared" si="45"/>
        <v>1</v>
      </c>
      <c r="O294" s="349">
        <f t="shared" si="46"/>
        <v>1</v>
      </c>
      <c r="P294" s="349">
        <f t="shared" si="47"/>
        <v>4</v>
      </c>
      <c r="Q294" s="349" t="str">
        <f>IF(OR(P294=0,P294=4),"",IF(L294=100,'12 - 1 - AUXILIAR-MANTENIMIENTO'!$B$129,IF(M294=1,'12 - 1 - AUXILIAR-MANTENIMIENTO'!$B$130,IF(N294=1,'12 - 1 - AUXILIAR-MANTENIMIENTO'!$B$131,IF(O294=1,'12 - 1 - AUXILIAR-MANTENIMIENTO'!$B$132,IF(N294=100,'12 - 1 - AUXILIAR-MANTENIMIENTO'!$B$133,S294))))))</f>
        <v/>
      </c>
      <c r="R294" s="363" t="str">
        <f t="shared" si="48"/>
        <v/>
      </c>
      <c r="S294" s="362" t="str">
        <f t="shared" si="43"/>
        <v/>
      </c>
      <c r="W294" s="361"/>
      <c r="AA294" s="341"/>
      <c r="AB294" s="346"/>
      <c r="AC294" s="346"/>
      <c r="AD294" s="346"/>
      <c r="AE294" s="346"/>
      <c r="AF294" s="346"/>
      <c r="AG294" s="346"/>
      <c r="AH294" s="346"/>
      <c r="AI294" s="346"/>
      <c r="AJ294" s="346"/>
      <c r="AK294" s="346"/>
      <c r="AL294" s="346"/>
      <c r="AM294" s="346"/>
      <c r="AN294" s="346"/>
      <c r="AO294" s="346"/>
      <c r="AP294" s="346"/>
      <c r="AQ294" s="346"/>
      <c r="AR294" s="346"/>
    </row>
    <row r="295" spans="1:44" s="345" customFormat="1" x14ac:dyDescent="0.25">
      <c r="A295" s="364" t="str">
        <f t="shared" si="49"/>
        <v/>
      </c>
      <c r="B295" s="749"/>
      <c r="C295" s="750"/>
      <c r="D295" s="750"/>
      <c r="E295" s="751"/>
      <c r="F295" s="752"/>
      <c r="G295" s="753"/>
      <c r="H295" s="676"/>
      <c r="I295" s="677"/>
      <c r="J295" s="366" t="str">
        <f t="shared" si="44"/>
        <v/>
      </c>
      <c r="K295" s="365"/>
      <c r="L295" s="349">
        <f t="shared" si="41"/>
        <v>1</v>
      </c>
      <c r="M295" s="349">
        <f t="shared" si="42"/>
        <v>1</v>
      </c>
      <c r="N295" s="349">
        <f t="shared" si="45"/>
        <v>1</v>
      </c>
      <c r="O295" s="349">
        <f t="shared" si="46"/>
        <v>1</v>
      </c>
      <c r="P295" s="349">
        <f t="shared" si="47"/>
        <v>4</v>
      </c>
      <c r="Q295" s="349" t="str">
        <f>IF(OR(P295=0,P295=4),"",IF(L295=100,'12 - 1 - AUXILIAR-MANTENIMIENTO'!$B$129,IF(M295=1,'12 - 1 - AUXILIAR-MANTENIMIENTO'!$B$130,IF(N295=1,'12 - 1 - AUXILIAR-MANTENIMIENTO'!$B$131,IF(O295=1,'12 - 1 - AUXILIAR-MANTENIMIENTO'!$B$132,IF(N295=100,'12 - 1 - AUXILIAR-MANTENIMIENTO'!$B$133,S295))))))</f>
        <v/>
      </c>
      <c r="R295" s="363" t="str">
        <f t="shared" si="48"/>
        <v/>
      </c>
      <c r="S295" s="362" t="str">
        <f t="shared" si="43"/>
        <v/>
      </c>
      <c r="W295" s="361"/>
      <c r="AA295" s="341"/>
      <c r="AB295" s="346"/>
      <c r="AC295" s="346"/>
      <c r="AD295" s="346"/>
      <c r="AE295" s="346"/>
      <c r="AF295" s="346"/>
      <c r="AG295" s="346"/>
      <c r="AH295" s="346"/>
      <c r="AI295" s="346"/>
      <c r="AJ295" s="346"/>
      <c r="AK295" s="346"/>
      <c r="AL295" s="346"/>
      <c r="AM295" s="346"/>
      <c r="AN295" s="346"/>
      <c r="AO295" s="346"/>
      <c r="AP295" s="346"/>
      <c r="AQ295" s="346"/>
      <c r="AR295" s="346"/>
    </row>
    <row r="296" spans="1:44" s="345" customFormat="1" x14ac:dyDescent="0.25">
      <c r="A296" s="364" t="str">
        <f t="shared" si="49"/>
        <v/>
      </c>
      <c r="B296" s="749"/>
      <c r="C296" s="750"/>
      <c r="D296" s="750"/>
      <c r="E296" s="751"/>
      <c r="F296" s="752"/>
      <c r="G296" s="753"/>
      <c r="H296" s="676"/>
      <c r="I296" s="677"/>
      <c r="J296" s="366" t="str">
        <f t="shared" si="44"/>
        <v/>
      </c>
      <c r="K296" s="365"/>
      <c r="L296" s="349">
        <f t="shared" si="41"/>
        <v>1</v>
      </c>
      <c r="M296" s="349">
        <f t="shared" si="42"/>
        <v>1</v>
      </c>
      <c r="N296" s="349">
        <f t="shared" si="45"/>
        <v>1</v>
      </c>
      <c r="O296" s="349">
        <f t="shared" si="46"/>
        <v>1</v>
      </c>
      <c r="P296" s="349">
        <f t="shared" si="47"/>
        <v>4</v>
      </c>
      <c r="Q296" s="349" t="str">
        <f>IF(OR(P296=0,P296=4),"",IF(L296=100,'12 - 1 - AUXILIAR-MANTENIMIENTO'!$B$129,IF(M296=1,'12 - 1 - AUXILIAR-MANTENIMIENTO'!$B$130,IF(N296=1,'12 - 1 - AUXILIAR-MANTENIMIENTO'!$B$131,IF(O296=1,'12 - 1 - AUXILIAR-MANTENIMIENTO'!$B$132,IF(N296=100,'12 - 1 - AUXILIAR-MANTENIMIENTO'!$B$133,S296))))))</f>
        <v/>
      </c>
      <c r="R296" s="363" t="str">
        <f t="shared" si="48"/>
        <v/>
      </c>
      <c r="S296" s="362" t="str">
        <f t="shared" si="43"/>
        <v/>
      </c>
      <c r="W296" s="361"/>
      <c r="AA296" s="341"/>
      <c r="AB296" s="346"/>
      <c r="AC296" s="346"/>
      <c r="AD296" s="346"/>
      <c r="AE296" s="346"/>
      <c r="AF296" s="346"/>
      <c r="AG296" s="346"/>
      <c r="AH296" s="346"/>
      <c r="AI296" s="346"/>
      <c r="AJ296" s="346"/>
      <c r="AK296" s="346"/>
      <c r="AL296" s="346"/>
      <c r="AM296" s="346"/>
      <c r="AN296" s="346"/>
      <c r="AO296" s="346"/>
      <c r="AP296" s="346"/>
      <c r="AQ296" s="346"/>
      <c r="AR296" s="346"/>
    </row>
    <row r="297" spans="1:44" s="345" customFormat="1" x14ac:dyDescent="0.25">
      <c r="A297" s="364" t="str">
        <f t="shared" si="49"/>
        <v/>
      </c>
      <c r="B297" s="749"/>
      <c r="C297" s="750"/>
      <c r="D297" s="750"/>
      <c r="E297" s="751"/>
      <c r="F297" s="752"/>
      <c r="G297" s="753"/>
      <c r="H297" s="676"/>
      <c r="I297" s="677"/>
      <c r="J297" s="366" t="str">
        <f t="shared" si="44"/>
        <v/>
      </c>
      <c r="K297" s="365"/>
      <c r="L297" s="349">
        <f t="shared" si="41"/>
        <v>1</v>
      </c>
      <c r="M297" s="349">
        <f t="shared" si="42"/>
        <v>1</v>
      </c>
      <c r="N297" s="349">
        <f t="shared" si="45"/>
        <v>1</v>
      </c>
      <c r="O297" s="349">
        <f t="shared" si="46"/>
        <v>1</v>
      </c>
      <c r="P297" s="349">
        <f t="shared" si="47"/>
        <v>4</v>
      </c>
      <c r="Q297" s="349" t="str">
        <f>IF(OR(P297=0,P297=4),"",IF(L297=100,'12 - 1 - AUXILIAR-MANTENIMIENTO'!$B$129,IF(M297=1,'12 - 1 - AUXILIAR-MANTENIMIENTO'!$B$130,IF(N297=1,'12 - 1 - AUXILIAR-MANTENIMIENTO'!$B$131,IF(O297=1,'12 - 1 - AUXILIAR-MANTENIMIENTO'!$B$132,IF(N297=100,'12 - 1 - AUXILIAR-MANTENIMIENTO'!$B$133,S297))))))</f>
        <v/>
      </c>
      <c r="R297" s="363" t="str">
        <f t="shared" si="48"/>
        <v/>
      </c>
      <c r="S297" s="362" t="str">
        <f t="shared" si="43"/>
        <v/>
      </c>
      <c r="W297" s="361"/>
      <c r="AA297" s="341"/>
      <c r="AB297" s="346"/>
      <c r="AC297" s="346"/>
      <c r="AD297" s="346"/>
      <c r="AE297" s="346"/>
      <c r="AF297" s="346"/>
      <c r="AG297" s="346"/>
      <c r="AH297" s="346"/>
      <c r="AI297" s="346"/>
      <c r="AJ297" s="346"/>
      <c r="AK297" s="346"/>
      <c r="AL297" s="346"/>
      <c r="AM297" s="346"/>
      <c r="AN297" s="346"/>
      <c r="AO297" s="346"/>
      <c r="AP297" s="346"/>
      <c r="AQ297" s="346"/>
      <c r="AR297" s="346"/>
    </row>
    <row r="298" spans="1:44" s="345" customFormat="1" x14ac:dyDescent="0.25">
      <c r="A298" s="364" t="str">
        <f t="shared" si="49"/>
        <v/>
      </c>
      <c r="B298" s="749"/>
      <c r="C298" s="750"/>
      <c r="D298" s="750"/>
      <c r="E298" s="751"/>
      <c r="F298" s="752"/>
      <c r="G298" s="753"/>
      <c r="H298" s="676"/>
      <c r="I298" s="677"/>
      <c r="J298" s="366" t="str">
        <f t="shared" si="44"/>
        <v/>
      </c>
      <c r="K298" s="365"/>
      <c r="L298" s="349">
        <f t="shared" ref="L298:L361" si="50">IF(ISERROR(A298),100,1)</f>
        <v>1</v>
      </c>
      <c r="M298" s="349">
        <f t="shared" ref="M298:M361" si="51">IF(LEN(B298)=0,1,0)</f>
        <v>1</v>
      </c>
      <c r="N298" s="349">
        <f t="shared" si="45"/>
        <v>1</v>
      </c>
      <c r="O298" s="349">
        <f t="shared" si="46"/>
        <v>1</v>
      </c>
      <c r="P298" s="349">
        <f t="shared" si="47"/>
        <v>4</v>
      </c>
      <c r="Q298" s="349" t="str">
        <f>IF(OR(P298=0,P298=4),"",IF(L298=100,'12 - 1 - AUXILIAR-MANTENIMIENTO'!$B$129,IF(M298=1,'12 - 1 - AUXILIAR-MANTENIMIENTO'!$B$130,IF(N298=1,'12 - 1 - AUXILIAR-MANTENIMIENTO'!$B$131,IF(O298=1,'12 - 1 - AUXILIAR-MANTENIMIENTO'!$B$132,IF(N298=100,'12 - 1 - AUXILIAR-MANTENIMIENTO'!$B$133,S298))))))</f>
        <v/>
      </c>
      <c r="R298" s="363" t="str">
        <f t="shared" si="48"/>
        <v/>
      </c>
      <c r="S298" s="362" t="str">
        <f t="shared" ref="S298:S361" si="52">IF(R298="","",IF(AND(R298&gt;=3,R298&lt;=60),"CORRECTO","INCORRECTO"))</f>
        <v/>
      </c>
      <c r="W298" s="361"/>
      <c r="AA298" s="341"/>
      <c r="AB298" s="346"/>
      <c r="AC298" s="346"/>
      <c r="AD298" s="346"/>
      <c r="AE298" s="346"/>
      <c r="AF298" s="346"/>
      <c r="AG298" s="346"/>
      <c r="AH298" s="346"/>
      <c r="AI298" s="346"/>
      <c r="AJ298" s="346"/>
      <c r="AK298" s="346"/>
      <c r="AL298" s="346"/>
      <c r="AM298" s="346"/>
      <c r="AN298" s="346"/>
      <c r="AO298" s="346"/>
      <c r="AP298" s="346"/>
      <c r="AQ298" s="346"/>
      <c r="AR298" s="346"/>
    </row>
    <row r="299" spans="1:44" s="345" customFormat="1" x14ac:dyDescent="0.25">
      <c r="A299" s="364" t="str">
        <f t="shared" si="49"/>
        <v/>
      </c>
      <c r="B299" s="749"/>
      <c r="C299" s="750"/>
      <c r="D299" s="750"/>
      <c r="E299" s="751"/>
      <c r="F299" s="752"/>
      <c r="G299" s="753"/>
      <c r="H299" s="676"/>
      <c r="I299" s="677"/>
      <c r="J299" s="366" t="str">
        <f t="shared" si="44"/>
        <v/>
      </c>
      <c r="K299" s="365"/>
      <c r="L299" s="349">
        <f t="shared" si="50"/>
        <v>1</v>
      </c>
      <c r="M299" s="349">
        <f t="shared" si="51"/>
        <v>1</v>
      </c>
      <c r="N299" s="349">
        <f t="shared" si="45"/>
        <v>1</v>
      </c>
      <c r="O299" s="349">
        <f t="shared" si="46"/>
        <v>1</v>
      </c>
      <c r="P299" s="349">
        <f t="shared" si="47"/>
        <v>4</v>
      </c>
      <c r="Q299" s="349" t="str">
        <f>IF(OR(P299=0,P299=4),"",IF(L299=100,'12 - 1 - AUXILIAR-MANTENIMIENTO'!$B$129,IF(M299=1,'12 - 1 - AUXILIAR-MANTENIMIENTO'!$B$130,IF(N299=1,'12 - 1 - AUXILIAR-MANTENIMIENTO'!$B$131,IF(O299=1,'12 - 1 - AUXILIAR-MANTENIMIENTO'!$B$132,IF(N299=100,'12 - 1 - AUXILIAR-MANTENIMIENTO'!$B$133,S299))))))</f>
        <v/>
      </c>
      <c r="R299" s="363" t="str">
        <f t="shared" si="48"/>
        <v/>
      </c>
      <c r="S299" s="362" t="str">
        <f t="shared" si="52"/>
        <v/>
      </c>
      <c r="W299" s="361"/>
      <c r="AA299" s="341"/>
      <c r="AB299" s="346"/>
      <c r="AC299" s="346"/>
      <c r="AD299" s="346"/>
      <c r="AE299" s="346"/>
      <c r="AF299" s="346"/>
      <c r="AG299" s="346"/>
      <c r="AH299" s="346"/>
      <c r="AI299" s="346"/>
      <c r="AJ299" s="346"/>
      <c r="AK299" s="346"/>
      <c r="AL299" s="346"/>
      <c r="AM299" s="346"/>
      <c r="AN299" s="346"/>
      <c r="AO299" s="346"/>
      <c r="AP299" s="346"/>
      <c r="AQ299" s="346"/>
      <c r="AR299" s="346"/>
    </row>
    <row r="300" spans="1:44" s="345" customFormat="1" x14ac:dyDescent="0.25">
      <c r="A300" s="364" t="str">
        <f t="shared" si="49"/>
        <v/>
      </c>
      <c r="B300" s="749"/>
      <c r="C300" s="750"/>
      <c r="D300" s="750"/>
      <c r="E300" s="751"/>
      <c r="F300" s="752"/>
      <c r="G300" s="753"/>
      <c r="H300" s="676"/>
      <c r="I300" s="677"/>
      <c r="J300" s="366" t="str">
        <f t="shared" si="44"/>
        <v/>
      </c>
      <c r="K300" s="365"/>
      <c r="L300" s="349">
        <f t="shared" si="50"/>
        <v>1</v>
      </c>
      <c r="M300" s="349">
        <f t="shared" si="51"/>
        <v>1</v>
      </c>
      <c r="N300" s="349">
        <f t="shared" si="45"/>
        <v>1</v>
      </c>
      <c r="O300" s="349">
        <f t="shared" si="46"/>
        <v>1</v>
      </c>
      <c r="P300" s="349">
        <f t="shared" si="47"/>
        <v>4</v>
      </c>
      <c r="Q300" s="349" t="str">
        <f>IF(OR(P300=0,P300=4),"",IF(L300=100,'12 - 1 - AUXILIAR-MANTENIMIENTO'!$B$129,IF(M300=1,'12 - 1 - AUXILIAR-MANTENIMIENTO'!$B$130,IF(N300=1,'12 - 1 - AUXILIAR-MANTENIMIENTO'!$B$131,IF(O300=1,'12 - 1 - AUXILIAR-MANTENIMIENTO'!$B$132,IF(N300=100,'12 - 1 - AUXILIAR-MANTENIMIENTO'!$B$133,S300))))))</f>
        <v/>
      </c>
      <c r="R300" s="363" t="str">
        <f t="shared" si="48"/>
        <v/>
      </c>
      <c r="S300" s="362" t="str">
        <f t="shared" si="52"/>
        <v/>
      </c>
      <c r="W300" s="361"/>
      <c r="AA300" s="341"/>
      <c r="AB300" s="346"/>
      <c r="AC300" s="346"/>
      <c r="AD300" s="346"/>
      <c r="AE300" s="346"/>
      <c r="AF300" s="346"/>
      <c r="AG300" s="346"/>
      <c r="AH300" s="346"/>
      <c r="AI300" s="346"/>
      <c r="AJ300" s="346"/>
      <c r="AK300" s="346"/>
      <c r="AL300" s="346"/>
      <c r="AM300" s="346"/>
      <c r="AN300" s="346"/>
      <c r="AO300" s="346"/>
      <c r="AP300" s="346"/>
      <c r="AQ300" s="346"/>
      <c r="AR300" s="346"/>
    </row>
    <row r="301" spans="1:44" s="345" customFormat="1" x14ac:dyDescent="0.25">
      <c r="A301" s="364" t="str">
        <f t="shared" si="49"/>
        <v/>
      </c>
      <c r="B301" s="749"/>
      <c r="C301" s="750"/>
      <c r="D301" s="750"/>
      <c r="E301" s="751"/>
      <c r="F301" s="752"/>
      <c r="G301" s="753"/>
      <c r="H301" s="676"/>
      <c r="I301" s="677"/>
      <c r="J301" s="366" t="str">
        <f t="shared" si="44"/>
        <v/>
      </c>
      <c r="K301" s="365"/>
      <c r="L301" s="349">
        <f t="shared" si="50"/>
        <v>1</v>
      </c>
      <c r="M301" s="349">
        <f t="shared" si="51"/>
        <v>1</v>
      </c>
      <c r="N301" s="349">
        <f t="shared" si="45"/>
        <v>1</v>
      </c>
      <c r="O301" s="349">
        <f t="shared" si="46"/>
        <v>1</v>
      </c>
      <c r="P301" s="349">
        <f t="shared" si="47"/>
        <v>4</v>
      </c>
      <c r="Q301" s="349" t="str">
        <f>IF(OR(P301=0,P301=4),"",IF(L301=100,'12 - 1 - AUXILIAR-MANTENIMIENTO'!$B$129,IF(M301=1,'12 - 1 - AUXILIAR-MANTENIMIENTO'!$B$130,IF(N301=1,'12 - 1 - AUXILIAR-MANTENIMIENTO'!$B$131,IF(O301=1,'12 - 1 - AUXILIAR-MANTENIMIENTO'!$B$132,IF(N301=100,'12 - 1 - AUXILIAR-MANTENIMIENTO'!$B$133,S301))))))</f>
        <v/>
      </c>
      <c r="R301" s="363" t="str">
        <f t="shared" si="48"/>
        <v/>
      </c>
      <c r="S301" s="362" t="str">
        <f t="shared" si="52"/>
        <v/>
      </c>
      <c r="W301" s="361"/>
      <c r="AA301" s="341"/>
      <c r="AB301" s="346"/>
      <c r="AC301" s="346"/>
      <c r="AD301" s="346"/>
      <c r="AE301" s="346"/>
      <c r="AF301" s="346"/>
      <c r="AG301" s="346"/>
      <c r="AH301" s="346"/>
      <c r="AI301" s="346"/>
      <c r="AJ301" s="346"/>
      <c r="AK301" s="346"/>
      <c r="AL301" s="346"/>
      <c r="AM301" s="346"/>
      <c r="AN301" s="346"/>
      <c r="AO301" s="346"/>
      <c r="AP301" s="346"/>
      <c r="AQ301" s="346"/>
      <c r="AR301" s="346"/>
    </row>
    <row r="302" spans="1:44" s="345" customFormat="1" x14ac:dyDescent="0.25">
      <c r="A302" s="364" t="str">
        <f t="shared" si="49"/>
        <v/>
      </c>
      <c r="B302" s="749"/>
      <c r="C302" s="750"/>
      <c r="D302" s="750"/>
      <c r="E302" s="751"/>
      <c r="F302" s="752"/>
      <c r="G302" s="753"/>
      <c r="H302" s="676"/>
      <c r="I302" s="677"/>
      <c r="J302" s="366" t="str">
        <f t="shared" si="44"/>
        <v/>
      </c>
      <c r="K302" s="365"/>
      <c r="L302" s="349">
        <f t="shared" si="50"/>
        <v>1</v>
      </c>
      <c r="M302" s="349">
        <f t="shared" si="51"/>
        <v>1</v>
      </c>
      <c r="N302" s="349">
        <f t="shared" si="45"/>
        <v>1</v>
      </c>
      <c r="O302" s="349">
        <f t="shared" si="46"/>
        <v>1</v>
      </c>
      <c r="P302" s="349">
        <f t="shared" si="47"/>
        <v>4</v>
      </c>
      <c r="Q302" s="349" t="str">
        <f>IF(OR(P302=0,P302=4),"",IF(L302=100,'12 - 1 - AUXILIAR-MANTENIMIENTO'!$B$129,IF(M302=1,'12 - 1 - AUXILIAR-MANTENIMIENTO'!$B$130,IF(N302=1,'12 - 1 - AUXILIAR-MANTENIMIENTO'!$B$131,IF(O302=1,'12 - 1 - AUXILIAR-MANTENIMIENTO'!$B$132,IF(N302=100,'12 - 1 - AUXILIAR-MANTENIMIENTO'!$B$133,S302))))))</f>
        <v/>
      </c>
      <c r="R302" s="363" t="str">
        <f t="shared" si="48"/>
        <v/>
      </c>
      <c r="S302" s="362" t="str">
        <f t="shared" si="52"/>
        <v/>
      </c>
      <c r="W302" s="361"/>
      <c r="AA302" s="341"/>
      <c r="AB302" s="346"/>
      <c r="AC302" s="346"/>
      <c r="AD302" s="346"/>
      <c r="AE302" s="346"/>
      <c r="AF302" s="346"/>
      <c r="AG302" s="346"/>
      <c r="AH302" s="346"/>
      <c r="AI302" s="346"/>
      <c r="AJ302" s="346"/>
      <c r="AK302" s="346"/>
      <c r="AL302" s="346"/>
      <c r="AM302" s="346"/>
      <c r="AN302" s="346"/>
      <c r="AO302" s="346"/>
      <c r="AP302" s="346"/>
      <c r="AQ302" s="346"/>
      <c r="AR302" s="346"/>
    </row>
    <row r="303" spans="1:44" s="345" customFormat="1" x14ac:dyDescent="0.25">
      <c r="A303" s="364" t="str">
        <f t="shared" si="49"/>
        <v/>
      </c>
      <c r="B303" s="749"/>
      <c r="C303" s="750"/>
      <c r="D303" s="750"/>
      <c r="E303" s="751"/>
      <c r="F303" s="752"/>
      <c r="G303" s="753"/>
      <c r="H303" s="676"/>
      <c r="I303" s="677"/>
      <c r="J303" s="366" t="str">
        <f t="shared" si="44"/>
        <v/>
      </c>
      <c r="K303" s="365"/>
      <c r="L303" s="349">
        <f t="shared" si="50"/>
        <v>1</v>
      </c>
      <c r="M303" s="349">
        <f t="shared" si="51"/>
        <v>1</v>
      </c>
      <c r="N303" s="349">
        <f t="shared" si="45"/>
        <v>1</v>
      </c>
      <c r="O303" s="349">
        <f t="shared" si="46"/>
        <v>1</v>
      </c>
      <c r="P303" s="349">
        <f t="shared" si="47"/>
        <v>4</v>
      </c>
      <c r="Q303" s="349" t="str">
        <f>IF(OR(P303=0,P303=4),"",IF(L303=100,'12 - 1 - AUXILIAR-MANTENIMIENTO'!$B$129,IF(M303=1,'12 - 1 - AUXILIAR-MANTENIMIENTO'!$B$130,IF(N303=1,'12 - 1 - AUXILIAR-MANTENIMIENTO'!$B$131,IF(O303=1,'12 - 1 - AUXILIAR-MANTENIMIENTO'!$B$132,IF(N303=100,'12 - 1 - AUXILIAR-MANTENIMIENTO'!$B$133,S303))))))</f>
        <v/>
      </c>
      <c r="R303" s="363" t="str">
        <f t="shared" si="48"/>
        <v/>
      </c>
      <c r="S303" s="362" t="str">
        <f t="shared" si="52"/>
        <v/>
      </c>
      <c r="W303" s="361"/>
      <c r="AA303" s="341"/>
      <c r="AB303" s="346"/>
      <c r="AC303" s="346"/>
      <c r="AD303" s="346"/>
      <c r="AE303" s="346"/>
      <c r="AF303" s="346"/>
      <c r="AG303" s="346"/>
      <c r="AH303" s="346"/>
      <c r="AI303" s="346"/>
      <c r="AJ303" s="346"/>
      <c r="AK303" s="346"/>
      <c r="AL303" s="346"/>
      <c r="AM303" s="346"/>
      <c r="AN303" s="346"/>
      <c r="AO303" s="346"/>
      <c r="AP303" s="346"/>
      <c r="AQ303" s="346"/>
      <c r="AR303" s="346"/>
    </row>
    <row r="304" spans="1:44" s="345" customFormat="1" x14ac:dyDescent="0.25">
      <c r="A304" s="364" t="str">
        <f t="shared" si="49"/>
        <v/>
      </c>
      <c r="B304" s="749"/>
      <c r="C304" s="750"/>
      <c r="D304" s="750"/>
      <c r="E304" s="751"/>
      <c r="F304" s="752"/>
      <c r="G304" s="753"/>
      <c r="H304" s="676"/>
      <c r="I304" s="677"/>
      <c r="J304" s="366" t="str">
        <f t="shared" si="44"/>
        <v/>
      </c>
      <c r="K304" s="365"/>
      <c r="L304" s="349">
        <f t="shared" si="50"/>
        <v>1</v>
      </c>
      <c r="M304" s="349">
        <f t="shared" si="51"/>
        <v>1</v>
      </c>
      <c r="N304" s="349">
        <f t="shared" si="45"/>
        <v>1</v>
      </c>
      <c r="O304" s="349">
        <f t="shared" si="46"/>
        <v>1</v>
      </c>
      <c r="P304" s="349">
        <f t="shared" si="47"/>
        <v>4</v>
      </c>
      <c r="Q304" s="349" t="str">
        <f>IF(OR(P304=0,P304=4),"",IF(L304=100,'12 - 1 - AUXILIAR-MANTENIMIENTO'!$B$129,IF(M304=1,'12 - 1 - AUXILIAR-MANTENIMIENTO'!$B$130,IF(N304=1,'12 - 1 - AUXILIAR-MANTENIMIENTO'!$B$131,IF(O304=1,'12 - 1 - AUXILIAR-MANTENIMIENTO'!$B$132,IF(N304=100,'12 - 1 - AUXILIAR-MANTENIMIENTO'!$B$133,S304))))))</f>
        <v/>
      </c>
      <c r="R304" s="363" t="str">
        <f t="shared" si="48"/>
        <v/>
      </c>
      <c r="S304" s="362" t="str">
        <f t="shared" si="52"/>
        <v/>
      </c>
      <c r="W304" s="361"/>
      <c r="AA304" s="341"/>
      <c r="AB304" s="346"/>
      <c r="AC304" s="346"/>
      <c r="AD304" s="346"/>
      <c r="AE304" s="346"/>
      <c r="AF304" s="346"/>
      <c r="AG304" s="346"/>
      <c r="AH304" s="346"/>
      <c r="AI304" s="346"/>
      <c r="AJ304" s="346"/>
      <c r="AK304" s="346"/>
      <c r="AL304" s="346"/>
      <c r="AM304" s="346"/>
      <c r="AN304" s="346"/>
      <c r="AO304" s="346"/>
      <c r="AP304" s="346"/>
      <c r="AQ304" s="346"/>
      <c r="AR304" s="346"/>
    </row>
    <row r="305" spans="1:44" s="345" customFormat="1" x14ac:dyDescent="0.25">
      <c r="A305" s="364" t="str">
        <f t="shared" si="49"/>
        <v/>
      </c>
      <c r="B305" s="749"/>
      <c r="C305" s="750"/>
      <c r="D305" s="750"/>
      <c r="E305" s="751"/>
      <c r="F305" s="752"/>
      <c r="G305" s="753"/>
      <c r="H305" s="676"/>
      <c r="I305" s="677"/>
      <c r="J305" s="366" t="str">
        <f t="shared" si="44"/>
        <v/>
      </c>
      <c r="K305" s="365"/>
      <c r="L305" s="349">
        <f t="shared" si="50"/>
        <v>1</v>
      </c>
      <c r="M305" s="349">
        <f t="shared" si="51"/>
        <v>1</v>
      </c>
      <c r="N305" s="349">
        <f t="shared" si="45"/>
        <v>1</v>
      </c>
      <c r="O305" s="349">
        <f t="shared" si="46"/>
        <v>1</v>
      </c>
      <c r="P305" s="349">
        <f t="shared" si="47"/>
        <v>4</v>
      </c>
      <c r="Q305" s="349" t="str">
        <f>IF(OR(P305=0,P305=4),"",IF(L305=100,'12 - 1 - AUXILIAR-MANTENIMIENTO'!$B$129,IF(M305=1,'12 - 1 - AUXILIAR-MANTENIMIENTO'!$B$130,IF(N305=1,'12 - 1 - AUXILIAR-MANTENIMIENTO'!$B$131,IF(O305=1,'12 - 1 - AUXILIAR-MANTENIMIENTO'!$B$132,IF(N305=100,'12 - 1 - AUXILIAR-MANTENIMIENTO'!$B$133,S305))))))</f>
        <v/>
      </c>
      <c r="R305" s="363" t="str">
        <f t="shared" si="48"/>
        <v/>
      </c>
      <c r="S305" s="362" t="str">
        <f t="shared" si="52"/>
        <v/>
      </c>
      <c r="W305" s="361"/>
      <c r="AA305" s="341"/>
      <c r="AB305" s="346"/>
      <c r="AC305" s="346"/>
      <c r="AD305" s="346"/>
      <c r="AE305" s="346"/>
      <c r="AF305" s="346"/>
      <c r="AG305" s="346"/>
      <c r="AH305" s="346"/>
      <c r="AI305" s="346"/>
      <c r="AJ305" s="346"/>
      <c r="AK305" s="346"/>
      <c r="AL305" s="346"/>
      <c r="AM305" s="346"/>
      <c r="AN305" s="346"/>
      <c r="AO305" s="346"/>
      <c r="AP305" s="346"/>
      <c r="AQ305" s="346"/>
      <c r="AR305" s="346"/>
    </row>
    <row r="306" spans="1:44" s="345" customFormat="1" x14ac:dyDescent="0.25">
      <c r="A306" s="364" t="str">
        <f t="shared" si="49"/>
        <v/>
      </c>
      <c r="B306" s="749"/>
      <c r="C306" s="750"/>
      <c r="D306" s="750"/>
      <c r="E306" s="751"/>
      <c r="F306" s="752"/>
      <c r="G306" s="753"/>
      <c r="H306" s="676"/>
      <c r="I306" s="677"/>
      <c r="J306" s="366" t="str">
        <f t="shared" si="44"/>
        <v/>
      </c>
      <c r="K306" s="365"/>
      <c r="L306" s="349">
        <f t="shared" si="50"/>
        <v>1</v>
      </c>
      <c r="M306" s="349">
        <f t="shared" si="51"/>
        <v>1</v>
      </c>
      <c r="N306" s="349">
        <f t="shared" si="45"/>
        <v>1</v>
      </c>
      <c r="O306" s="349">
        <f t="shared" si="46"/>
        <v>1</v>
      </c>
      <c r="P306" s="349">
        <f t="shared" si="47"/>
        <v>4</v>
      </c>
      <c r="Q306" s="349" t="str">
        <f>IF(OR(P306=0,P306=4),"",IF(L306=100,'12 - 1 - AUXILIAR-MANTENIMIENTO'!$B$129,IF(M306=1,'12 - 1 - AUXILIAR-MANTENIMIENTO'!$B$130,IF(N306=1,'12 - 1 - AUXILIAR-MANTENIMIENTO'!$B$131,IF(O306=1,'12 - 1 - AUXILIAR-MANTENIMIENTO'!$B$132,IF(N306=100,'12 - 1 - AUXILIAR-MANTENIMIENTO'!$B$133,S306))))))</f>
        <v/>
      </c>
      <c r="R306" s="363" t="str">
        <f t="shared" si="48"/>
        <v/>
      </c>
      <c r="S306" s="362" t="str">
        <f t="shared" si="52"/>
        <v/>
      </c>
      <c r="W306" s="361"/>
      <c r="AA306" s="341"/>
      <c r="AB306" s="346"/>
      <c r="AC306" s="346"/>
      <c r="AD306" s="346"/>
      <c r="AE306" s="346"/>
      <c r="AF306" s="346"/>
      <c r="AG306" s="346"/>
      <c r="AH306" s="346"/>
      <c r="AI306" s="346"/>
      <c r="AJ306" s="346"/>
      <c r="AK306" s="346"/>
      <c r="AL306" s="346"/>
      <c r="AM306" s="346"/>
      <c r="AN306" s="346"/>
      <c r="AO306" s="346"/>
      <c r="AP306" s="346"/>
      <c r="AQ306" s="346"/>
      <c r="AR306" s="346"/>
    </row>
    <row r="307" spans="1:44" s="345" customFormat="1" x14ac:dyDescent="0.25">
      <c r="A307" s="364" t="str">
        <f t="shared" si="49"/>
        <v/>
      </c>
      <c r="B307" s="749"/>
      <c r="C307" s="750"/>
      <c r="D307" s="750"/>
      <c r="E307" s="751"/>
      <c r="F307" s="752"/>
      <c r="G307" s="753"/>
      <c r="H307" s="676"/>
      <c r="I307" s="677"/>
      <c r="J307" s="366" t="str">
        <f t="shared" si="44"/>
        <v/>
      </c>
      <c r="K307" s="365"/>
      <c r="L307" s="349">
        <f t="shared" si="50"/>
        <v>1</v>
      </c>
      <c r="M307" s="349">
        <f t="shared" si="51"/>
        <v>1</v>
      </c>
      <c r="N307" s="349">
        <f t="shared" si="45"/>
        <v>1</v>
      </c>
      <c r="O307" s="349">
        <f t="shared" si="46"/>
        <v>1</v>
      </c>
      <c r="P307" s="349">
        <f t="shared" si="47"/>
        <v>4</v>
      </c>
      <c r="Q307" s="349" t="str">
        <f>IF(OR(P307=0,P307=4),"",IF(L307=100,'12 - 1 - AUXILIAR-MANTENIMIENTO'!$B$129,IF(M307=1,'12 - 1 - AUXILIAR-MANTENIMIENTO'!$B$130,IF(N307=1,'12 - 1 - AUXILIAR-MANTENIMIENTO'!$B$131,IF(O307=1,'12 - 1 - AUXILIAR-MANTENIMIENTO'!$B$132,IF(N307=100,'12 - 1 - AUXILIAR-MANTENIMIENTO'!$B$133,S307))))))</f>
        <v/>
      </c>
      <c r="R307" s="363" t="str">
        <f t="shared" si="48"/>
        <v/>
      </c>
      <c r="S307" s="362" t="str">
        <f t="shared" si="52"/>
        <v/>
      </c>
      <c r="W307" s="361"/>
      <c r="AA307" s="341"/>
      <c r="AB307" s="346"/>
      <c r="AC307" s="346"/>
      <c r="AD307" s="346"/>
      <c r="AE307" s="346"/>
      <c r="AF307" s="346"/>
      <c r="AG307" s="346"/>
      <c r="AH307" s="346"/>
      <c r="AI307" s="346"/>
      <c r="AJ307" s="346"/>
      <c r="AK307" s="346"/>
      <c r="AL307" s="346"/>
      <c r="AM307" s="346"/>
      <c r="AN307" s="346"/>
      <c r="AO307" s="346"/>
      <c r="AP307" s="346"/>
      <c r="AQ307" s="346"/>
      <c r="AR307" s="346"/>
    </row>
    <row r="308" spans="1:44" s="345" customFormat="1" x14ac:dyDescent="0.25">
      <c r="A308" s="364" t="str">
        <f t="shared" si="49"/>
        <v/>
      </c>
      <c r="B308" s="749"/>
      <c r="C308" s="750"/>
      <c r="D308" s="750"/>
      <c r="E308" s="751"/>
      <c r="F308" s="752"/>
      <c r="G308" s="753"/>
      <c r="H308" s="676"/>
      <c r="I308" s="677"/>
      <c r="J308" s="366" t="str">
        <f t="shared" si="44"/>
        <v/>
      </c>
      <c r="K308" s="365"/>
      <c r="L308" s="349">
        <f t="shared" si="50"/>
        <v>1</v>
      </c>
      <c r="M308" s="349">
        <f t="shared" si="51"/>
        <v>1</v>
      </c>
      <c r="N308" s="349">
        <f t="shared" si="45"/>
        <v>1</v>
      </c>
      <c r="O308" s="349">
        <f t="shared" si="46"/>
        <v>1</v>
      </c>
      <c r="P308" s="349">
        <f t="shared" si="47"/>
        <v>4</v>
      </c>
      <c r="Q308" s="349" t="str">
        <f>IF(OR(P308=0,P308=4),"",IF(L308=100,'12 - 1 - AUXILIAR-MANTENIMIENTO'!$B$129,IF(M308=1,'12 - 1 - AUXILIAR-MANTENIMIENTO'!$B$130,IF(N308=1,'12 - 1 - AUXILIAR-MANTENIMIENTO'!$B$131,IF(O308=1,'12 - 1 - AUXILIAR-MANTENIMIENTO'!$B$132,IF(N308=100,'12 - 1 - AUXILIAR-MANTENIMIENTO'!$B$133,S308))))))</f>
        <v/>
      </c>
      <c r="R308" s="363" t="str">
        <f t="shared" si="48"/>
        <v/>
      </c>
      <c r="S308" s="362" t="str">
        <f t="shared" si="52"/>
        <v/>
      </c>
      <c r="W308" s="361"/>
      <c r="AA308" s="341"/>
      <c r="AB308" s="346"/>
      <c r="AC308" s="346"/>
      <c r="AD308" s="346"/>
      <c r="AE308" s="346"/>
      <c r="AF308" s="346"/>
      <c r="AG308" s="346"/>
      <c r="AH308" s="346"/>
      <c r="AI308" s="346"/>
      <c r="AJ308" s="346"/>
      <c r="AK308" s="346"/>
      <c r="AL308" s="346"/>
      <c r="AM308" s="346"/>
      <c r="AN308" s="346"/>
      <c r="AO308" s="346"/>
      <c r="AP308" s="346"/>
      <c r="AQ308" s="346"/>
      <c r="AR308" s="346"/>
    </row>
    <row r="309" spans="1:44" s="345" customFormat="1" x14ac:dyDescent="0.25">
      <c r="A309" s="364" t="str">
        <f t="shared" si="49"/>
        <v/>
      </c>
      <c r="B309" s="749"/>
      <c r="C309" s="750"/>
      <c r="D309" s="750"/>
      <c r="E309" s="751"/>
      <c r="F309" s="752"/>
      <c r="G309" s="753"/>
      <c r="H309" s="676"/>
      <c r="I309" s="677"/>
      <c r="J309" s="366" t="str">
        <f t="shared" si="44"/>
        <v/>
      </c>
      <c r="K309" s="365"/>
      <c r="L309" s="349">
        <f t="shared" si="50"/>
        <v>1</v>
      </c>
      <c r="M309" s="349">
        <f t="shared" si="51"/>
        <v>1</v>
      </c>
      <c r="N309" s="349">
        <f t="shared" si="45"/>
        <v>1</v>
      </c>
      <c r="O309" s="349">
        <f t="shared" si="46"/>
        <v>1</v>
      </c>
      <c r="P309" s="349">
        <f t="shared" si="47"/>
        <v>4</v>
      </c>
      <c r="Q309" s="349" t="str">
        <f>IF(OR(P309=0,P309=4),"",IF(L309=100,'12 - 1 - AUXILIAR-MANTENIMIENTO'!$B$129,IF(M309=1,'12 - 1 - AUXILIAR-MANTENIMIENTO'!$B$130,IF(N309=1,'12 - 1 - AUXILIAR-MANTENIMIENTO'!$B$131,IF(O309=1,'12 - 1 - AUXILIAR-MANTENIMIENTO'!$B$132,IF(N309=100,'12 - 1 - AUXILIAR-MANTENIMIENTO'!$B$133,S309))))))</f>
        <v/>
      </c>
      <c r="R309" s="363" t="str">
        <f t="shared" si="48"/>
        <v/>
      </c>
      <c r="S309" s="362" t="str">
        <f t="shared" si="52"/>
        <v/>
      </c>
      <c r="W309" s="361"/>
      <c r="AA309" s="341"/>
      <c r="AB309" s="346"/>
      <c r="AC309" s="346"/>
      <c r="AD309" s="346"/>
      <c r="AE309" s="346"/>
      <c r="AF309" s="346"/>
      <c r="AG309" s="346"/>
      <c r="AH309" s="346"/>
      <c r="AI309" s="346"/>
      <c r="AJ309" s="346"/>
      <c r="AK309" s="346"/>
      <c r="AL309" s="346"/>
      <c r="AM309" s="346"/>
      <c r="AN309" s="346"/>
      <c r="AO309" s="346"/>
      <c r="AP309" s="346"/>
      <c r="AQ309" s="346"/>
      <c r="AR309" s="346"/>
    </row>
    <row r="310" spans="1:44" s="345" customFormat="1" x14ac:dyDescent="0.25">
      <c r="A310" s="364" t="str">
        <f t="shared" si="49"/>
        <v/>
      </c>
      <c r="B310" s="749"/>
      <c r="C310" s="750"/>
      <c r="D310" s="750"/>
      <c r="E310" s="751"/>
      <c r="F310" s="752"/>
      <c r="G310" s="753"/>
      <c r="H310" s="676"/>
      <c r="I310" s="677"/>
      <c r="J310" s="366" t="str">
        <f t="shared" si="44"/>
        <v/>
      </c>
      <c r="K310" s="365"/>
      <c r="L310" s="349">
        <f t="shared" si="50"/>
        <v>1</v>
      </c>
      <c r="M310" s="349">
        <f t="shared" si="51"/>
        <v>1</v>
      </c>
      <c r="N310" s="349">
        <f t="shared" si="45"/>
        <v>1</v>
      </c>
      <c r="O310" s="349">
        <f t="shared" si="46"/>
        <v>1</v>
      </c>
      <c r="P310" s="349">
        <f t="shared" si="47"/>
        <v>4</v>
      </c>
      <c r="Q310" s="349" t="str">
        <f>IF(OR(P310=0,P310=4),"",IF(L310=100,'12 - 1 - AUXILIAR-MANTENIMIENTO'!$B$129,IF(M310=1,'12 - 1 - AUXILIAR-MANTENIMIENTO'!$B$130,IF(N310=1,'12 - 1 - AUXILIAR-MANTENIMIENTO'!$B$131,IF(O310=1,'12 - 1 - AUXILIAR-MANTENIMIENTO'!$B$132,IF(N310=100,'12 - 1 - AUXILIAR-MANTENIMIENTO'!$B$133,S310))))))</f>
        <v/>
      </c>
      <c r="R310" s="363" t="str">
        <f t="shared" si="48"/>
        <v/>
      </c>
      <c r="S310" s="362" t="str">
        <f t="shared" si="52"/>
        <v/>
      </c>
      <c r="W310" s="361"/>
      <c r="AA310" s="341"/>
      <c r="AB310" s="346"/>
      <c r="AC310" s="346"/>
      <c r="AD310" s="346"/>
      <c r="AE310" s="346"/>
      <c r="AF310" s="346"/>
      <c r="AG310" s="346"/>
      <c r="AH310" s="346"/>
      <c r="AI310" s="346"/>
      <c r="AJ310" s="346"/>
      <c r="AK310" s="346"/>
      <c r="AL310" s="346"/>
      <c r="AM310" s="346"/>
      <c r="AN310" s="346"/>
      <c r="AO310" s="346"/>
      <c r="AP310" s="346"/>
      <c r="AQ310" s="346"/>
      <c r="AR310" s="346"/>
    </row>
    <row r="311" spans="1:44" s="345" customFormat="1" x14ac:dyDescent="0.25">
      <c r="A311" s="364" t="str">
        <f t="shared" si="49"/>
        <v/>
      </c>
      <c r="B311" s="749"/>
      <c r="C311" s="750"/>
      <c r="D311" s="750"/>
      <c r="E311" s="751"/>
      <c r="F311" s="752"/>
      <c r="G311" s="753"/>
      <c r="H311" s="676"/>
      <c r="I311" s="677"/>
      <c r="J311" s="366" t="str">
        <f t="shared" si="44"/>
        <v/>
      </c>
      <c r="K311" s="365"/>
      <c r="L311" s="349">
        <f t="shared" si="50"/>
        <v>1</v>
      </c>
      <c r="M311" s="349">
        <f t="shared" si="51"/>
        <v>1</v>
      </c>
      <c r="N311" s="349">
        <f t="shared" si="45"/>
        <v>1</v>
      </c>
      <c r="O311" s="349">
        <f t="shared" si="46"/>
        <v>1</v>
      </c>
      <c r="P311" s="349">
        <f t="shared" si="47"/>
        <v>4</v>
      </c>
      <c r="Q311" s="349" t="str">
        <f>IF(OR(P311=0,P311=4),"",IF(L311=100,'12 - 1 - AUXILIAR-MANTENIMIENTO'!$B$129,IF(M311=1,'12 - 1 - AUXILIAR-MANTENIMIENTO'!$B$130,IF(N311=1,'12 - 1 - AUXILIAR-MANTENIMIENTO'!$B$131,IF(O311=1,'12 - 1 - AUXILIAR-MANTENIMIENTO'!$B$132,IF(N311=100,'12 - 1 - AUXILIAR-MANTENIMIENTO'!$B$133,S311))))))</f>
        <v/>
      </c>
      <c r="R311" s="363" t="str">
        <f t="shared" si="48"/>
        <v/>
      </c>
      <c r="S311" s="362" t="str">
        <f t="shared" si="52"/>
        <v/>
      </c>
      <c r="W311" s="361"/>
      <c r="AA311" s="341"/>
      <c r="AB311" s="346"/>
      <c r="AC311" s="346"/>
      <c r="AD311" s="346"/>
      <c r="AE311" s="346"/>
      <c r="AF311" s="346"/>
      <c r="AG311" s="346"/>
      <c r="AH311" s="346"/>
      <c r="AI311" s="346"/>
      <c r="AJ311" s="346"/>
      <c r="AK311" s="346"/>
      <c r="AL311" s="346"/>
      <c r="AM311" s="346"/>
      <c r="AN311" s="346"/>
      <c r="AO311" s="346"/>
      <c r="AP311" s="346"/>
      <c r="AQ311" s="346"/>
      <c r="AR311" s="346"/>
    </row>
    <row r="312" spans="1:44" s="345" customFormat="1" x14ac:dyDescent="0.25">
      <c r="A312" s="364" t="str">
        <f t="shared" si="49"/>
        <v/>
      </c>
      <c r="B312" s="749"/>
      <c r="C312" s="750"/>
      <c r="D312" s="750"/>
      <c r="E312" s="751"/>
      <c r="F312" s="752"/>
      <c r="G312" s="753"/>
      <c r="H312" s="676"/>
      <c r="I312" s="677"/>
      <c r="J312" s="366" t="str">
        <f t="shared" si="44"/>
        <v/>
      </c>
      <c r="K312" s="365"/>
      <c r="L312" s="349">
        <f t="shared" si="50"/>
        <v>1</v>
      </c>
      <c r="M312" s="349">
        <f t="shared" si="51"/>
        <v>1</v>
      </c>
      <c r="N312" s="349">
        <f t="shared" si="45"/>
        <v>1</v>
      </c>
      <c r="O312" s="349">
        <f t="shared" si="46"/>
        <v>1</v>
      </c>
      <c r="P312" s="349">
        <f t="shared" si="47"/>
        <v>4</v>
      </c>
      <c r="Q312" s="349" t="str">
        <f>IF(OR(P312=0,P312=4),"",IF(L312=100,'12 - 1 - AUXILIAR-MANTENIMIENTO'!$B$129,IF(M312=1,'12 - 1 - AUXILIAR-MANTENIMIENTO'!$B$130,IF(N312=1,'12 - 1 - AUXILIAR-MANTENIMIENTO'!$B$131,IF(O312=1,'12 - 1 - AUXILIAR-MANTENIMIENTO'!$B$132,IF(N312=100,'12 - 1 - AUXILIAR-MANTENIMIENTO'!$B$133,S312))))))</f>
        <v/>
      </c>
      <c r="R312" s="363" t="str">
        <f t="shared" si="48"/>
        <v/>
      </c>
      <c r="S312" s="362" t="str">
        <f t="shared" si="52"/>
        <v/>
      </c>
      <c r="W312" s="361"/>
      <c r="AA312" s="341"/>
      <c r="AB312" s="346"/>
      <c r="AC312" s="346"/>
      <c r="AD312" s="346"/>
      <c r="AE312" s="346"/>
      <c r="AF312" s="346"/>
      <c r="AG312" s="346"/>
      <c r="AH312" s="346"/>
      <c r="AI312" s="346"/>
      <c r="AJ312" s="346"/>
      <c r="AK312" s="346"/>
      <c r="AL312" s="346"/>
      <c r="AM312" s="346"/>
      <c r="AN312" s="346"/>
      <c r="AO312" s="346"/>
      <c r="AP312" s="346"/>
      <c r="AQ312" s="346"/>
      <c r="AR312" s="346"/>
    </row>
    <row r="313" spans="1:44" s="345" customFormat="1" x14ac:dyDescent="0.25">
      <c r="A313" s="364" t="str">
        <f t="shared" si="49"/>
        <v/>
      </c>
      <c r="B313" s="749"/>
      <c r="C313" s="750"/>
      <c r="D313" s="750"/>
      <c r="E313" s="751"/>
      <c r="F313" s="752"/>
      <c r="G313" s="753"/>
      <c r="H313" s="676"/>
      <c r="I313" s="677"/>
      <c r="J313" s="366" t="str">
        <f t="shared" si="44"/>
        <v/>
      </c>
      <c r="K313" s="365"/>
      <c r="L313" s="349">
        <f t="shared" si="50"/>
        <v>1</v>
      </c>
      <c r="M313" s="349">
        <f t="shared" si="51"/>
        <v>1</v>
      </c>
      <c r="N313" s="349">
        <f t="shared" si="45"/>
        <v>1</v>
      </c>
      <c r="O313" s="349">
        <f t="shared" si="46"/>
        <v>1</v>
      </c>
      <c r="P313" s="349">
        <f t="shared" si="47"/>
        <v>4</v>
      </c>
      <c r="Q313" s="349" t="str">
        <f>IF(OR(P313=0,P313=4),"",IF(L313=100,'12 - 1 - AUXILIAR-MANTENIMIENTO'!$B$129,IF(M313=1,'12 - 1 - AUXILIAR-MANTENIMIENTO'!$B$130,IF(N313=1,'12 - 1 - AUXILIAR-MANTENIMIENTO'!$B$131,IF(O313=1,'12 - 1 - AUXILIAR-MANTENIMIENTO'!$B$132,IF(N313=100,'12 - 1 - AUXILIAR-MANTENIMIENTO'!$B$133,S313))))))</f>
        <v/>
      </c>
      <c r="R313" s="363" t="str">
        <f t="shared" si="48"/>
        <v/>
      </c>
      <c r="S313" s="362" t="str">
        <f t="shared" si="52"/>
        <v/>
      </c>
      <c r="W313" s="361"/>
      <c r="AA313" s="341"/>
      <c r="AB313" s="346"/>
      <c r="AC313" s="346"/>
      <c r="AD313" s="346"/>
      <c r="AE313" s="346"/>
      <c r="AF313" s="346"/>
      <c r="AG313" s="346"/>
      <c r="AH313" s="346"/>
      <c r="AI313" s="346"/>
      <c r="AJ313" s="346"/>
      <c r="AK313" s="346"/>
      <c r="AL313" s="346"/>
      <c r="AM313" s="346"/>
      <c r="AN313" s="346"/>
      <c r="AO313" s="346"/>
      <c r="AP313" s="346"/>
      <c r="AQ313" s="346"/>
      <c r="AR313" s="346"/>
    </row>
    <row r="314" spans="1:44" s="345" customFormat="1" x14ac:dyDescent="0.25">
      <c r="A314" s="364" t="str">
        <f t="shared" si="49"/>
        <v/>
      </c>
      <c r="B314" s="749"/>
      <c r="C314" s="750"/>
      <c r="D314" s="750"/>
      <c r="E314" s="751"/>
      <c r="F314" s="752"/>
      <c r="G314" s="753"/>
      <c r="H314" s="676"/>
      <c r="I314" s="677"/>
      <c r="J314" s="366" t="str">
        <f t="shared" si="44"/>
        <v/>
      </c>
      <c r="K314" s="365"/>
      <c r="L314" s="349">
        <f t="shared" si="50"/>
        <v>1</v>
      </c>
      <c r="M314" s="349">
        <f t="shared" si="51"/>
        <v>1</v>
      </c>
      <c r="N314" s="349">
        <f t="shared" si="45"/>
        <v>1</v>
      </c>
      <c r="O314" s="349">
        <f t="shared" si="46"/>
        <v>1</v>
      </c>
      <c r="P314" s="349">
        <f t="shared" si="47"/>
        <v>4</v>
      </c>
      <c r="Q314" s="349" t="str">
        <f>IF(OR(P314=0,P314=4),"",IF(L314=100,'12 - 1 - AUXILIAR-MANTENIMIENTO'!$B$129,IF(M314=1,'12 - 1 - AUXILIAR-MANTENIMIENTO'!$B$130,IF(N314=1,'12 - 1 - AUXILIAR-MANTENIMIENTO'!$B$131,IF(O314=1,'12 - 1 - AUXILIAR-MANTENIMIENTO'!$B$132,IF(N314=100,'12 - 1 - AUXILIAR-MANTENIMIENTO'!$B$133,S314))))))</f>
        <v/>
      </c>
      <c r="R314" s="363" t="str">
        <f t="shared" si="48"/>
        <v/>
      </c>
      <c r="S314" s="362" t="str">
        <f t="shared" si="52"/>
        <v/>
      </c>
      <c r="W314" s="361"/>
      <c r="AA314" s="341"/>
      <c r="AB314" s="346"/>
      <c r="AC314" s="346"/>
      <c r="AD314" s="346"/>
      <c r="AE314" s="346"/>
      <c r="AF314" s="346"/>
      <c r="AG314" s="346"/>
      <c r="AH314" s="346"/>
      <c r="AI314" s="346"/>
      <c r="AJ314" s="346"/>
      <c r="AK314" s="346"/>
      <c r="AL314" s="346"/>
      <c r="AM314" s="346"/>
      <c r="AN314" s="346"/>
      <c r="AO314" s="346"/>
      <c r="AP314" s="346"/>
      <c r="AQ314" s="346"/>
      <c r="AR314" s="346"/>
    </row>
    <row r="315" spans="1:44" s="345" customFormat="1" x14ac:dyDescent="0.25">
      <c r="A315" s="364" t="str">
        <f t="shared" si="49"/>
        <v/>
      </c>
      <c r="B315" s="749"/>
      <c r="C315" s="750"/>
      <c r="D315" s="750"/>
      <c r="E315" s="751"/>
      <c r="F315" s="752"/>
      <c r="G315" s="753"/>
      <c r="H315" s="676"/>
      <c r="I315" s="677"/>
      <c r="J315" s="366" t="str">
        <f t="shared" si="44"/>
        <v/>
      </c>
      <c r="K315" s="365"/>
      <c r="L315" s="349">
        <f t="shared" si="50"/>
        <v>1</v>
      </c>
      <c r="M315" s="349">
        <f t="shared" si="51"/>
        <v>1</v>
      </c>
      <c r="N315" s="349">
        <f t="shared" si="45"/>
        <v>1</v>
      </c>
      <c r="O315" s="349">
        <f t="shared" si="46"/>
        <v>1</v>
      </c>
      <c r="P315" s="349">
        <f t="shared" si="47"/>
        <v>4</v>
      </c>
      <c r="Q315" s="349" t="str">
        <f>IF(OR(P315=0,P315=4),"",IF(L315=100,'12 - 1 - AUXILIAR-MANTENIMIENTO'!$B$129,IF(M315=1,'12 - 1 - AUXILIAR-MANTENIMIENTO'!$B$130,IF(N315=1,'12 - 1 - AUXILIAR-MANTENIMIENTO'!$B$131,IF(O315=1,'12 - 1 - AUXILIAR-MANTENIMIENTO'!$B$132,IF(N315=100,'12 - 1 - AUXILIAR-MANTENIMIENTO'!$B$133,S315))))))</f>
        <v/>
      </c>
      <c r="R315" s="363" t="str">
        <f t="shared" si="48"/>
        <v/>
      </c>
      <c r="S315" s="362" t="str">
        <f t="shared" si="52"/>
        <v/>
      </c>
      <c r="W315" s="361"/>
      <c r="AA315" s="341"/>
      <c r="AB315" s="346"/>
      <c r="AC315" s="346"/>
      <c r="AD315" s="346"/>
      <c r="AE315" s="346"/>
      <c r="AF315" s="346"/>
      <c r="AG315" s="346"/>
      <c r="AH315" s="346"/>
      <c r="AI315" s="346"/>
      <c r="AJ315" s="346"/>
      <c r="AK315" s="346"/>
      <c r="AL315" s="346"/>
      <c r="AM315" s="346"/>
      <c r="AN315" s="346"/>
      <c r="AO315" s="346"/>
      <c r="AP315" s="346"/>
      <c r="AQ315" s="346"/>
      <c r="AR315" s="346"/>
    </row>
    <row r="316" spans="1:44" s="345" customFormat="1" x14ac:dyDescent="0.25">
      <c r="A316" s="364" t="str">
        <f t="shared" si="49"/>
        <v/>
      </c>
      <c r="B316" s="749"/>
      <c r="C316" s="750"/>
      <c r="D316" s="750"/>
      <c r="E316" s="751"/>
      <c r="F316" s="752"/>
      <c r="G316" s="753"/>
      <c r="H316" s="676"/>
      <c r="I316" s="677"/>
      <c r="J316" s="366" t="str">
        <f t="shared" si="44"/>
        <v/>
      </c>
      <c r="K316" s="365"/>
      <c r="L316" s="349">
        <f t="shared" si="50"/>
        <v>1</v>
      </c>
      <c r="M316" s="349">
        <f t="shared" si="51"/>
        <v>1</v>
      </c>
      <c r="N316" s="349">
        <f t="shared" si="45"/>
        <v>1</v>
      </c>
      <c r="O316" s="349">
        <f t="shared" si="46"/>
        <v>1</v>
      </c>
      <c r="P316" s="349">
        <f t="shared" si="47"/>
        <v>4</v>
      </c>
      <c r="Q316" s="349" t="str">
        <f>IF(OR(P316=0,P316=4),"",IF(L316=100,'12 - 1 - AUXILIAR-MANTENIMIENTO'!$B$129,IF(M316=1,'12 - 1 - AUXILIAR-MANTENIMIENTO'!$B$130,IF(N316=1,'12 - 1 - AUXILIAR-MANTENIMIENTO'!$B$131,IF(O316=1,'12 - 1 - AUXILIAR-MANTENIMIENTO'!$B$132,IF(N316=100,'12 - 1 - AUXILIAR-MANTENIMIENTO'!$B$133,S316))))))</f>
        <v/>
      </c>
      <c r="R316" s="363" t="str">
        <f t="shared" si="48"/>
        <v/>
      </c>
      <c r="S316" s="362" t="str">
        <f t="shared" si="52"/>
        <v/>
      </c>
      <c r="W316" s="361"/>
      <c r="AA316" s="341"/>
      <c r="AB316" s="346"/>
      <c r="AC316" s="346"/>
      <c r="AD316" s="346"/>
      <c r="AE316" s="346"/>
      <c r="AF316" s="346"/>
      <c r="AG316" s="346"/>
      <c r="AH316" s="346"/>
      <c r="AI316" s="346"/>
      <c r="AJ316" s="346"/>
      <c r="AK316" s="346"/>
      <c r="AL316" s="346"/>
      <c r="AM316" s="346"/>
      <c r="AN316" s="346"/>
      <c r="AO316" s="346"/>
      <c r="AP316" s="346"/>
      <c r="AQ316" s="346"/>
      <c r="AR316" s="346"/>
    </row>
    <row r="317" spans="1:44" s="345" customFormat="1" x14ac:dyDescent="0.25">
      <c r="A317" s="364" t="str">
        <f t="shared" si="49"/>
        <v/>
      </c>
      <c r="B317" s="749"/>
      <c r="C317" s="750"/>
      <c r="D317" s="750"/>
      <c r="E317" s="751"/>
      <c r="F317" s="752"/>
      <c r="G317" s="753"/>
      <c r="H317" s="676"/>
      <c r="I317" s="677"/>
      <c r="J317" s="366" t="str">
        <f t="shared" si="44"/>
        <v/>
      </c>
      <c r="K317" s="365"/>
      <c r="L317" s="349">
        <f t="shared" si="50"/>
        <v>1</v>
      </c>
      <c r="M317" s="349">
        <f t="shared" si="51"/>
        <v>1</v>
      </c>
      <c r="N317" s="349">
        <f t="shared" si="45"/>
        <v>1</v>
      </c>
      <c r="O317" s="349">
        <f t="shared" si="46"/>
        <v>1</v>
      </c>
      <c r="P317" s="349">
        <f t="shared" si="47"/>
        <v>4</v>
      </c>
      <c r="Q317" s="349" t="str">
        <f>IF(OR(P317=0,P317=4),"",IF(L317=100,'12 - 1 - AUXILIAR-MANTENIMIENTO'!$B$129,IF(M317=1,'12 - 1 - AUXILIAR-MANTENIMIENTO'!$B$130,IF(N317=1,'12 - 1 - AUXILIAR-MANTENIMIENTO'!$B$131,IF(O317=1,'12 - 1 - AUXILIAR-MANTENIMIENTO'!$B$132,IF(N317=100,'12 - 1 - AUXILIAR-MANTENIMIENTO'!$B$133,S317))))))</f>
        <v/>
      </c>
      <c r="R317" s="363" t="str">
        <f t="shared" si="48"/>
        <v/>
      </c>
      <c r="S317" s="362" t="str">
        <f t="shared" si="52"/>
        <v/>
      </c>
      <c r="W317" s="361"/>
      <c r="AA317" s="341"/>
      <c r="AB317" s="346"/>
      <c r="AC317" s="346"/>
      <c r="AD317" s="346"/>
      <c r="AE317" s="346"/>
      <c r="AF317" s="346"/>
      <c r="AG317" s="346"/>
      <c r="AH317" s="346"/>
      <c r="AI317" s="346"/>
      <c r="AJ317" s="346"/>
      <c r="AK317" s="346"/>
      <c r="AL317" s="346"/>
      <c r="AM317" s="346"/>
      <c r="AN317" s="346"/>
      <c r="AO317" s="346"/>
      <c r="AP317" s="346"/>
      <c r="AQ317" s="346"/>
      <c r="AR317" s="346"/>
    </row>
    <row r="318" spans="1:44" s="345" customFormat="1" x14ac:dyDescent="0.25">
      <c r="A318" s="364" t="str">
        <f t="shared" si="49"/>
        <v/>
      </c>
      <c r="B318" s="749"/>
      <c r="C318" s="750"/>
      <c r="D318" s="750"/>
      <c r="E318" s="751"/>
      <c r="F318" s="752"/>
      <c r="G318" s="753"/>
      <c r="H318" s="676"/>
      <c r="I318" s="677"/>
      <c r="J318" s="366" t="str">
        <f t="shared" si="44"/>
        <v/>
      </c>
      <c r="K318" s="365"/>
      <c r="L318" s="349">
        <f t="shared" si="50"/>
        <v>1</v>
      </c>
      <c r="M318" s="349">
        <f t="shared" si="51"/>
        <v>1</v>
      </c>
      <c r="N318" s="349">
        <f t="shared" si="45"/>
        <v>1</v>
      </c>
      <c r="O318" s="349">
        <f t="shared" si="46"/>
        <v>1</v>
      </c>
      <c r="P318" s="349">
        <f t="shared" si="47"/>
        <v>4</v>
      </c>
      <c r="Q318" s="349" t="str">
        <f>IF(OR(P318=0,P318=4),"",IF(L318=100,'12 - 1 - AUXILIAR-MANTENIMIENTO'!$B$129,IF(M318=1,'12 - 1 - AUXILIAR-MANTENIMIENTO'!$B$130,IF(N318=1,'12 - 1 - AUXILIAR-MANTENIMIENTO'!$B$131,IF(O318=1,'12 - 1 - AUXILIAR-MANTENIMIENTO'!$B$132,IF(N318=100,'12 - 1 - AUXILIAR-MANTENIMIENTO'!$B$133,S318))))))</f>
        <v/>
      </c>
      <c r="R318" s="363" t="str">
        <f t="shared" si="48"/>
        <v/>
      </c>
      <c r="S318" s="362" t="str">
        <f t="shared" si="52"/>
        <v/>
      </c>
      <c r="W318" s="361"/>
      <c r="AA318" s="341"/>
      <c r="AB318" s="346"/>
      <c r="AC318" s="346"/>
      <c r="AD318" s="346"/>
      <c r="AE318" s="346"/>
      <c r="AF318" s="346"/>
      <c r="AG318" s="346"/>
      <c r="AH318" s="346"/>
      <c r="AI318" s="346"/>
      <c r="AJ318" s="346"/>
      <c r="AK318" s="346"/>
      <c r="AL318" s="346"/>
      <c r="AM318" s="346"/>
      <c r="AN318" s="346"/>
      <c r="AO318" s="346"/>
      <c r="AP318" s="346"/>
      <c r="AQ318" s="346"/>
      <c r="AR318" s="346"/>
    </row>
    <row r="319" spans="1:44" s="345" customFormat="1" x14ac:dyDescent="0.25">
      <c r="A319" s="364" t="str">
        <f t="shared" si="49"/>
        <v/>
      </c>
      <c r="B319" s="749"/>
      <c r="C319" s="750"/>
      <c r="D319" s="750"/>
      <c r="E319" s="751"/>
      <c r="F319" s="752"/>
      <c r="G319" s="753"/>
      <c r="H319" s="676"/>
      <c r="I319" s="677"/>
      <c r="J319" s="366" t="str">
        <f t="shared" si="44"/>
        <v/>
      </c>
      <c r="K319" s="365"/>
      <c r="L319" s="349">
        <f t="shared" si="50"/>
        <v>1</v>
      </c>
      <c r="M319" s="349">
        <f t="shared" si="51"/>
        <v>1</v>
      </c>
      <c r="N319" s="349">
        <f t="shared" si="45"/>
        <v>1</v>
      </c>
      <c r="O319" s="349">
        <f t="shared" si="46"/>
        <v>1</v>
      </c>
      <c r="P319" s="349">
        <f t="shared" si="47"/>
        <v>4</v>
      </c>
      <c r="Q319" s="349" t="str">
        <f>IF(OR(P319=0,P319=4),"",IF(L319=100,'12 - 1 - AUXILIAR-MANTENIMIENTO'!$B$129,IF(M319=1,'12 - 1 - AUXILIAR-MANTENIMIENTO'!$B$130,IF(N319=1,'12 - 1 - AUXILIAR-MANTENIMIENTO'!$B$131,IF(O319=1,'12 - 1 - AUXILIAR-MANTENIMIENTO'!$B$132,IF(N319=100,'12 - 1 - AUXILIAR-MANTENIMIENTO'!$B$133,S319))))))</f>
        <v/>
      </c>
      <c r="R319" s="363" t="str">
        <f t="shared" si="48"/>
        <v/>
      </c>
      <c r="S319" s="362" t="str">
        <f t="shared" si="52"/>
        <v/>
      </c>
      <c r="W319" s="361"/>
      <c r="AA319" s="341"/>
      <c r="AB319" s="346"/>
      <c r="AC319" s="346"/>
      <c r="AD319" s="346"/>
      <c r="AE319" s="346"/>
      <c r="AF319" s="346"/>
      <c r="AG319" s="346"/>
      <c r="AH319" s="346"/>
      <c r="AI319" s="346"/>
      <c r="AJ319" s="346"/>
      <c r="AK319" s="346"/>
      <c r="AL319" s="346"/>
      <c r="AM319" s="346"/>
      <c r="AN319" s="346"/>
      <c r="AO319" s="346"/>
      <c r="AP319" s="346"/>
      <c r="AQ319" s="346"/>
      <c r="AR319" s="346"/>
    </row>
    <row r="320" spans="1:44" s="345" customFormat="1" x14ac:dyDescent="0.25">
      <c r="A320" s="364" t="str">
        <f t="shared" si="49"/>
        <v/>
      </c>
      <c r="B320" s="749"/>
      <c r="C320" s="750"/>
      <c r="D320" s="750"/>
      <c r="E320" s="751"/>
      <c r="F320" s="752"/>
      <c r="G320" s="753"/>
      <c r="H320" s="676"/>
      <c r="I320" s="676"/>
      <c r="J320" s="366" t="str">
        <f t="shared" si="44"/>
        <v/>
      </c>
      <c r="K320" s="365"/>
      <c r="L320" s="349">
        <f t="shared" si="50"/>
        <v>1</v>
      </c>
      <c r="M320" s="349">
        <f t="shared" si="51"/>
        <v>1</v>
      </c>
      <c r="N320" s="349">
        <f t="shared" si="45"/>
        <v>1</v>
      </c>
      <c r="O320" s="349">
        <f t="shared" si="46"/>
        <v>1</v>
      </c>
      <c r="P320" s="349">
        <f t="shared" si="47"/>
        <v>4</v>
      </c>
      <c r="Q320" s="349" t="str">
        <f>IF(OR(P320=0,P320=4),"",IF(L320=100,'12 - 1 - AUXILIAR-MANTENIMIENTO'!$B$129,IF(M320=1,'12 - 1 - AUXILIAR-MANTENIMIENTO'!$B$130,IF(N320=1,'12 - 1 - AUXILIAR-MANTENIMIENTO'!$B$131,IF(O320=1,'12 - 1 - AUXILIAR-MANTENIMIENTO'!$B$132,IF(N320=100,'12 - 1 - AUXILIAR-MANTENIMIENTO'!$B$133,S320))))))</f>
        <v/>
      </c>
      <c r="R320" s="363" t="str">
        <f t="shared" si="48"/>
        <v/>
      </c>
      <c r="S320" s="362" t="str">
        <f t="shared" si="52"/>
        <v/>
      </c>
      <c r="W320" s="361"/>
      <c r="AA320" s="341"/>
      <c r="AB320" s="346"/>
      <c r="AC320" s="346"/>
      <c r="AD320" s="346"/>
      <c r="AE320" s="346"/>
      <c r="AF320" s="346"/>
      <c r="AG320" s="346"/>
      <c r="AH320" s="346"/>
      <c r="AI320" s="346"/>
      <c r="AJ320" s="346"/>
      <c r="AK320" s="346"/>
      <c r="AL320" s="346"/>
      <c r="AM320" s="346"/>
      <c r="AN320" s="346"/>
      <c r="AO320" s="346"/>
      <c r="AP320" s="346"/>
      <c r="AQ320" s="346"/>
      <c r="AR320" s="346"/>
    </row>
    <row r="321" spans="1:44" s="345" customFormat="1" x14ac:dyDescent="0.25">
      <c r="A321" s="364" t="str">
        <f t="shared" si="49"/>
        <v/>
      </c>
      <c r="B321" s="749"/>
      <c r="C321" s="750"/>
      <c r="D321" s="750"/>
      <c r="E321" s="751"/>
      <c r="F321" s="752"/>
      <c r="G321" s="753"/>
      <c r="H321" s="676"/>
      <c r="I321" s="676"/>
      <c r="J321" s="366" t="str">
        <f t="shared" si="44"/>
        <v/>
      </c>
      <c r="K321" s="365"/>
      <c r="L321" s="349">
        <f t="shared" si="50"/>
        <v>1</v>
      </c>
      <c r="M321" s="349">
        <f t="shared" si="51"/>
        <v>1</v>
      </c>
      <c r="N321" s="349">
        <f t="shared" si="45"/>
        <v>1</v>
      </c>
      <c r="O321" s="349">
        <f t="shared" si="46"/>
        <v>1</v>
      </c>
      <c r="P321" s="349">
        <f t="shared" si="47"/>
        <v>4</v>
      </c>
      <c r="Q321" s="349" t="str">
        <f>IF(OR(P321=0,P321=4),"",IF(L321=100,'12 - 1 - AUXILIAR-MANTENIMIENTO'!$B$129,IF(M321=1,'12 - 1 - AUXILIAR-MANTENIMIENTO'!$B$130,IF(N321=1,'12 - 1 - AUXILIAR-MANTENIMIENTO'!$B$131,IF(O321=1,'12 - 1 - AUXILIAR-MANTENIMIENTO'!$B$132,IF(N321=100,'12 - 1 - AUXILIAR-MANTENIMIENTO'!$B$133,S321))))))</f>
        <v/>
      </c>
      <c r="R321" s="363" t="str">
        <f t="shared" si="48"/>
        <v/>
      </c>
      <c r="S321" s="362" t="str">
        <f t="shared" si="52"/>
        <v/>
      </c>
      <c r="W321" s="361"/>
      <c r="AA321" s="341"/>
      <c r="AB321" s="346"/>
      <c r="AC321" s="346"/>
      <c r="AD321" s="346"/>
      <c r="AE321" s="346"/>
      <c r="AF321" s="346"/>
      <c r="AG321" s="346"/>
      <c r="AH321" s="346"/>
      <c r="AI321" s="346"/>
      <c r="AJ321" s="346"/>
      <c r="AK321" s="346"/>
      <c r="AL321" s="346"/>
      <c r="AM321" s="346"/>
      <c r="AN321" s="346"/>
      <c r="AO321" s="346"/>
      <c r="AP321" s="346"/>
      <c r="AQ321" s="346"/>
      <c r="AR321" s="346"/>
    </row>
    <row r="322" spans="1:44" s="345" customFormat="1" x14ac:dyDescent="0.25">
      <c r="A322" s="364" t="str">
        <f t="shared" si="49"/>
        <v/>
      </c>
      <c r="B322" s="749"/>
      <c r="C322" s="750"/>
      <c r="D322" s="750"/>
      <c r="E322" s="751"/>
      <c r="F322" s="752"/>
      <c r="G322" s="753"/>
      <c r="H322" s="676"/>
      <c r="I322" s="676"/>
      <c r="J322" s="366" t="str">
        <f t="shared" si="44"/>
        <v/>
      </c>
      <c r="K322" s="365"/>
      <c r="L322" s="349">
        <f t="shared" si="50"/>
        <v>1</v>
      </c>
      <c r="M322" s="349">
        <f t="shared" si="51"/>
        <v>1</v>
      </c>
      <c r="N322" s="349">
        <f t="shared" si="45"/>
        <v>1</v>
      </c>
      <c r="O322" s="349">
        <f t="shared" si="46"/>
        <v>1</v>
      </c>
      <c r="P322" s="349">
        <f t="shared" si="47"/>
        <v>4</v>
      </c>
      <c r="Q322" s="349" t="str">
        <f>IF(OR(P322=0,P322=4),"",IF(L322=100,'12 - 1 - AUXILIAR-MANTENIMIENTO'!$B$129,IF(M322=1,'12 - 1 - AUXILIAR-MANTENIMIENTO'!$B$130,IF(N322=1,'12 - 1 - AUXILIAR-MANTENIMIENTO'!$B$131,IF(O322=1,'12 - 1 - AUXILIAR-MANTENIMIENTO'!$B$132,IF(N322=100,'12 - 1 - AUXILIAR-MANTENIMIENTO'!$B$133,S322))))))</f>
        <v/>
      </c>
      <c r="R322" s="363" t="str">
        <f t="shared" si="48"/>
        <v/>
      </c>
      <c r="S322" s="362" t="str">
        <f t="shared" si="52"/>
        <v/>
      </c>
      <c r="W322" s="361"/>
      <c r="AA322" s="341"/>
      <c r="AB322" s="346"/>
      <c r="AC322" s="346"/>
      <c r="AD322" s="346"/>
      <c r="AE322" s="346"/>
      <c r="AF322" s="346"/>
      <c r="AG322" s="346"/>
      <c r="AH322" s="346"/>
      <c r="AI322" s="346"/>
      <c r="AJ322" s="346"/>
      <c r="AK322" s="346"/>
      <c r="AL322" s="346"/>
      <c r="AM322" s="346"/>
      <c r="AN322" s="346"/>
      <c r="AO322" s="346"/>
      <c r="AP322" s="346"/>
      <c r="AQ322" s="346"/>
      <c r="AR322" s="346"/>
    </row>
    <row r="323" spans="1:44" s="345" customFormat="1" x14ac:dyDescent="0.25">
      <c r="A323" s="364" t="str">
        <f t="shared" si="49"/>
        <v/>
      </c>
      <c r="B323" s="749"/>
      <c r="C323" s="750"/>
      <c r="D323" s="750"/>
      <c r="E323" s="751"/>
      <c r="F323" s="752"/>
      <c r="G323" s="753"/>
      <c r="H323" s="676"/>
      <c r="I323" s="676"/>
      <c r="J323" s="366" t="str">
        <f t="shared" si="44"/>
        <v/>
      </c>
      <c r="K323" s="365"/>
      <c r="L323" s="349">
        <f t="shared" si="50"/>
        <v>1</v>
      </c>
      <c r="M323" s="349">
        <f t="shared" si="51"/>
        <v>1</v>
      </c>
      <c r="N323" s="349">
        <f t="shared" si="45"/>
        <v>1</v>
      </c>
      <c r="O323" s="349">
        <f t="shared" si="46"/>
        <v>1</v>
      </c>
      <c r="P323" s="349">
        <f t="shared" si="47"/>
        <v>4</v>
      </c>
      <c r="Q323" s="349" t="str">
        <f>IF(OR(P323=0,P323=4),"",IF(L323=100,'12 - 1 - AUXILIAR-MANTENIMIENTO'!$B$129,IF(M323=1,'12 - 1 - AUXILIAR-MANTENIMIENTO'!$B$130,IF(N323=1,'12 - 1 - AUXILIAR-MANTENIMIENTO'!$B$131,IF(O323=1,'12 - 1 - AUXILIAR-MANTENIMIENTO'!$B$132,IF(N323=100,'12 - 1 - AUXILIAR-MANTENIMIENTO'!$B$133,S323))))))</f>
        <v/>
      </c>
      <c r="R323" s="363" t="str">
        <f t="shared" si="48"/>
        <v/>
      </c>
      <c r="S323" s="362" t="str">
        <f t="shared" si="52"/>
        <v/>
      </c>
      <c r="W323" s="361"/>
      <c r="AA323" s="341"/>
      <c r="AB323" s="346"/>
      <c r="AC323" s="346"/>
      <c r="AD323" s="346"/>
      <c r="AE323" s="346"/>
      <c r="AF323" s="346"/>
      <c r="AG323" s="346"/>
      <c r="AH323" s="346"/>
      <c r="AI323" s="346"/>
      <c r="AJ323" s="346"/>
      <c r="AK323" s="346"/>
      <c r="AL323" s="346"/>
      <c r="AM323" s="346"/>
      <c r="AN323" s="346"/>
      <c r="AO323" s="346"/>
      <c r="AP323" s="346"/>
      <c r="AQ323" s="346"/>
      <c r="AR323" s="346"/>
    </row>
    <row r="324" spans="1:44" s="345" customFormat="1" x14ac:dyDescent="0.25">
      <c r="A324" s="364" t="str">
        <f t="shared" si="49"/>
        <v/>
      </c>
      <c r="B324" s="749"/>
      <c r="C324" s="750"/>
      <c r="D324" s="750"/>
      <c r="E324" s="751"/>
      <c r="F324" s="752"/>
      <c r="G324" s="753"/>
      <c r="H324" s="676"/>
      <c r="I324" s="676"/>
      <c r="J324" s="366" t="str">
        <f t="shared" si="44"/>
        <v/>
      </c>
      <c r="K324" s="365"/>
      <c r="L324" s="349">
        <f t="shared" si="50"/>
        <v>1</v>
      </c>
      <c r="M324" s="349">
        <f t="shared" si="51"/>
        <v>1</v>
      </c>
      <c r="N324" s="349">
        <f t="shared" si="45"/>
        <v>1</v>
      </c>
      <c r="O324" s="349">
        <f t="shared" si="46"/>
        <v>1</v>
      </c>
      <c r="P324" s="349">
        <f t="shared" si="47"/>
        <v>4</v>
      </c>
      <c r="Q324" s="349" t="str">
        <f>IF(OR(P324=0,P324=4),"",IF(L324=100,'12 - 1 - AUXILIAR-MANTENIMIENTO'!$B$129,IF(M324=1,'12 - 1 - AUXILIAR-MANTENIMIENTO'!$B$130,IF(N324=1,'12 - 1 - AUXILIAR-MANTENIMIENTO'!$B$131,IF(O324=1,'12 - 1 - AUXILIAR-MANTENIMIENTO'!$B$132,IF(N324=100,'12 - 1 - AUXILIAR-MANTENIMIENTO'!$B$133,S324))))))</f>
        <v/>
      </c>
      <c r="R324" s="363" t="str">
        <f t="shared" si="48"/>
        <v/>
      </c>
      <c r="S324" s="362" t="str">
        <f t="shared" si="52"/>
        <v/>
      </c>
      <c r="W324" s="361"/>
      <c r="AA324" s="341"/>
      <c r="AB324" s="346"/>
      <c r="AC324" s="346"/>
      <c r="AD324" s="346"/>
      <c r="AE324" s="346"/>
      <c r="AF324" s="346"/>
      <c r="AG324" s="346"/>
      <c r="AH324" s="346"/>
      <c r="AI324" s="346"/>
      <c r="AJ324" s="346"/>
      <c r="AK324" s="346"/>
      <c r="AL324" s="346"/>
      <c r="AM324" s="346"/>
      <c r="AN324" s="346"/>
      <c r="AO324" s="346"/>
      <c r="AP324" s="346"/>
      <c r="AQ324" s="346"/>
      <c r="AR324" s="346"/>
    </row>
    <row r="325" spans="1:44" s="345" customFormat="1" x14ac:dyDescent="0.25">
      <c r="A325" s="364" t="str">
        <f t="shared" si="49"/>
        <v/>
      </c>
      <c r="B325" s="749"/>
      <c r="C325" s="750"/>
      <c r="D325" s="750"/>
      <c r="E325" s="751"/>
      <c r="F325" s="752"/>
      <c r="G325" s="753"/>
      <c r="H325" s="676"/>
      <c r="I325" s="676"/>
      <c r="J325" s="366" t="str">
        <f t="shared" si="44"/>
        <v/>
      </c>
      <c r="K325" s="365"/>
      <c r="L325" s="349">
        <f t="shared" si="50"/>
        <v>1</v>
      </c>
      <c r="M325" s="349">
        <f t="shared" si="51"/>
        <v>1</v>
      </c>
      <c r="N325" s="349">
        <f t="shared" si="45"/>
        <v>1</v>
      </c>
      <c r="O325" s="349">
        <f t="shared" si="46"/>
        <v>1</v>
      </c>
      <c r="P325" s="349">
        <f t="shared" si="47"/>
        <v>4</v>
      </c>
      <c r="Q325" s="349" t="str">
        <f>IF(OR(P325=0,P325=4),"",IF(L325=100,'12 - 1 - AUXILIAR-MANTENIMIENTO'!$B$129,IF(M325=1,'12 - 1 - AUXILIAR-MANTENIMIENTO'!$B$130,IF(N325=1,'12 - 1 - AUXILIAR-MANTENIMIENTO'!$B$131,IF(O325=1,'12 - 1 - AUXILIAR-MANTENIMIENTO'!$B$132,IF(N325=100,'12 - 1 - AUXILIAR-MANTENIMIENTO'!$B$133,S325))))))</f>
        <v/>
      </c>
      <c r="R325" s="363" t="str">
        <f t="shared" si="48"/>
        <v/>
      </c>
      <c r="S325" s="362" t="str">
        <f t="shared" si="52"/>
        <v/>
      </c>
      <c r="W325" s="361"/>
      <c r="AA325" s="341"/>
      <c r="AB325" s="346"/>
      <c r="AC325" s="346"/>
      <c r="AD325" s="346"/>
      <c r="AE325" s="346"/>
      <c r="AF325" s="346"/>
      <c r="AG325" s="346"/>
      <c r="AH325" s="346"/>
      <c r="AI325" s="346"/>
      <c r="AJ325" s="346"/>
      <c r="AK325" s="346"/>
      <c r="AL325" s="346"/>
      <c r="AM325" s="346"/>
      <c r="AN325" s="346"/>
      <c r="AO325" s="346"/>
      <c r="AP325" s="346"/>
      <c r="AQ325" s="346"/>
      <c r="AR325" s="346"/>
    </row>
    <row r="326" spans="1:44" s="345" customFormat="1" x14ac:dyDescent="0.25">
      <c r="A326" s="364" t="str">
        <f t="shared" si="49"/>
        <v/>
      </c>
      <c r="B326" s="749"/>
      <c r="C326" s="750"/>
      <c r="D326" s="750"/>
      <c r="E326" s="751"/>
      <c r="F326" s="752"/>
      <c r="G326" s="753"/>
      <c r="H326" s="676"/>
      <c r="I326" s="676"/>
      <c r="J326" s="366" t="str">
        <f t="shared" si="44"/>
        <v/>
      </c>
      <c r="K326" s="365"/>
      <c r="L326" s="349">
        <f t="shared" si="50"/>
        <v>1</v>
      </c>
      <c r="M326" s="349">
        <f t="shared" si="51"/>
        <v>1</v>
      </c>
      <c r="N326" s="349">
        <f t="shared" si="45"/>
        <v>1</v>
      </c>
      <c r="O326" s="349">
        <f t="shared" si="46"/>
        <v>1</v>
      </c>
      <c r="P326" s="349">
        <f t="shared" si="47"/>
        <v>4</v>
      </c>
      <c r="Q326" s="349" t="str">
        <f>IF(OR(P326=0,P326=4),"",IF(L326=100,'12 - 1 - AUXILIAR-MANTENIMIENTO'!$B$129,IF(M326=1,'12 - 1 - AUXILIAR-MANTENIMIENTO'!$B$130,IF(N326=1,'12 - 1 - AUXILIAR-MANTENIMIENTO'!$B$131,IF(O326=1,'12 - 1 - AUXILIAR-MANTENIMIENTO'!$B$132,IF(N326=100,'12 - 1 - AUXILIAR-MANTENIMIENTO'!$B$133,S326))))))</f>
        <v/>
      </c>
      <c r="R326" s="363" t="str">
        <f t="shared" si="48"/>
        <v/>
      </c>
      <c r="S326" s="362" t="str">
        <f t="shared" si="52"/>
        <v/>
      </c>
      <c r="W326" s="361"/>
      <c r="AA326" s="341"/>
      <c r="AB326" s="346"/>
      <c r="AC326" s="346"/>
      <c r="AD326" s="346"/>
      <c r="AE326" s="346"/>
      <c r="AF326" s="346"/>
      <c r="AG326" s="346"/>
      <c r="AH326" s="346"/>
      <c r="AI326" s="346"/>
      <c r="AJ326" s="346"/>
      <c r="AK326" s="346"/>
      <c r="AL326" s="346"/>
      <c r="AM326" s="346"/>
      <c r="AN326" s="346"/>
      <c r="AO326" s="346"/>
      <c r="AP326" s="346"/>
      <c r="AQ326" s="346"/>
      <c r="AR326" s="346"/>
    </row>
    <row r="327" spans="1:44" s="345" customFormat="1" x14ac:dyDescent="0.25">
      <c r="A327" s="364" t="str">
        <f t="shared" si="49"/>
        <v/>
      </c>
      <c r="B327" s="749"/>
      <c r="C327" s="750"/>
      <c r="D327" s="750"/>
      <c r="E327" s="751"/>
      <c r="F327" s="752"/>
      <c r="G327" s="753"/>
      <c r="H327" s="676"/>
      <c r="I327" s="676"/>
      <c r="J327" s="366" t="str">
        <f t="shared" si="44"/>
        <v/>
      </c>
      <c r="K327" s="365"/>
      <c r="L327" s="349">
        <f t="shared" si="50"/>
        <v>1</v>
      </c>
      <c r="M327" s="349">
        <f t="shared" si="51"/>
        <v>1</v>
      </c>
      <c r="N327" s="349">
        <f t="shared" si="45"/>
        <v>1</v>
      </c>
      <c r="O327" s="349">
        <f t="shared" si="46"/>
        <v>1</v>
      </c>
      <c r="P327" s="349">
        <f t="shared" si="47"/>
        <v>4</v>
      </c>
      <c r="Q327" s="349" t="str">
        <f>IF(OR(P327=0,P327=4),"",IF(L327=100,'12 - 1 - AUXILIAR-MANTENIMIENTO'!$B$129,IF(M327=1,'12 - 1 - AUXILIAR-MANTENIMIENTO'!$B$130,IF(N327=1,'12 - 1 - AUXILIAR-MANTENIMIENTO'!$B$131,IF(O327=1,'12 - 1 - AUXILIAR-MANTENIMIENTO'!$B$132,IF(N327=100,'12 - 1 - AUXILIAR-MANTENIMIENTO'!$B$133,S327))))))</f>
        <v/>
      </c>
      <c r="R327" s="363" t="str">
        <f t="shared" si="48"/>
        <v/>
      </c>
      <c r="S327" s="362" t="str">
        <f t="shared" si="52"/>
        <v/>
      </c>
      <c r="W327" s="361"/>
      <c r="AA327" s="341"/>
      <c r="AB327" s="346"/>
      <c r="AC327" s="346"/>
      <c r="AD327" s="346"/>
      <c r="AE327" s="346"/>
      <c r="AF327" s="346"/>
      <c r="AG327" s="346"/>
      <c r="AH327" s="346"/>
      <c r="AI327" s="346"/>
      <c r="AJ327" s="346"/>
      <c r="AK327" s="346"/>
      <c r="AL327" s="346"/>
      <c r="AM327" s="346"/>
      <c r="AN327" s="346"/>
      <c r="AO327" s="346"/>
      <c r="AP327" s="346"/>
      <c r="AQ327" s="346"/>
      <c r="AR327" s="346"/>
    </row>
    <row r="328" spans="1:44" s="345" customFormat="1" x14ac:dyDescent="0.25">
      <c r="A328" s="364" t="str">
        <f t="shared" si="49"/>
        <v/>
      </c>
      <c r="B328" s="749"/>
      <c r="C328" s="750"/>
      <c r="D328" s="750"/>
      <c r="E328" s="751"/>
      <c r="F328" s="752"/>
      <c r="G328" s="753"/>
      <c r="H328" s="676"/>
      <c r="I328" s="676"/>
      <c r="J328" s="366" t="str">
        <f t="shared" si="44"/>
        <v/>
      </c>
      <c r="K328" s="365"/>
      <c r="L328" s="349">
        <f t="shared" si="50"/>
        <v>1</v>
      </c>
      <c r="M328" s="349">
        <f t="shared" si="51"/>
        <v>1</v>
      </c>
      <c r="N328" s="349">
        <f t="shared" si="45"/>
        <v>1</v>
      </c>
      <c r="O328" s="349">
        <f t="shared" si="46"/>
        <v>1</v>
      </c>
      <c r="P328" s="349">
        <f t="shared" si="47"/>
        <v>4</v>
      </c>
      <c r="Q328" s="349" t="str">
        <f>IF(OR(P328=0,P328=4),"",IF(L328=100,'12 - 1 - AUXILIAR-MANTENIMIENTO'!$B$129,IF(M328=1,'12 - 1 - AUXILIAR-MANTENIMIENTO'!$B$130,IF(N328=1,'12 - 1 - AUXILIAR-MANTENIMIENTO'!$B$131,IF(O328=1,'12 - 1 - AUXILIAR-MANTENIMIENTO'!$B$132,IF(N328=100,'12 - 1 - AUXILIAR-MANTENIMIENTO'!$B$133,S328))))))</f>
        <v/>
      </c>
      <c r="R328" s="363" t="str">
        <f t="shared" si="48"/>
        <v/>
      </c>
      <c r="S328" s="362" t="str">
        <f t="shared" si="52"/>
        <v/>
      </c>
      <c r="W328" s="361"/>
      <c r="AA328" s="341"/>
      <c r="AB328" s="346"/>
      <c r="AC328" s="346"/>
      <c r="AD328" s="346"/>
      <c r="AE328" s="346"/>
      <c r="AF328" s="346"/>
      <c r="AG328" s="346"/>
      <c r="AH328" s="346"/>
      <c r="AI328" s="346"/>
      <c r="AJ328" s="346"/>
      <c r="AK328" s="346"/>
      <c r="AL328" s="346"/>
      <c r="AM328" s="346"/>
      <c r="AN328" s="346"/>
      <c r="AO328" s="346"/>
      <c r="AP328" s="346"/>
      <c r="AQ328" s="346"/>
      <c r="AR328" s="346"/>
    </row>
    <row r="329" spans="1:44" s="345" customFormat="1" x14ac:dyDescent="0.25">
      <c r="A329" s="364" t="str">
        <f t="shared" si="49"/>
        <v/>
      </c>
      <c r="B329" s="749"/>
      <c r="C329" s="750"/>
      <c r="D329" s="750"/>
      <c r="E329" s="751"/>
      <c r="F329" s="752"/>
      <c r="G329" s="753"/>
      <c r="H329" s="676"/>
      <c r="I329" s="676"/>
      <c r="J329" s="366" t="str">
        <f t="shared" si="44"/>
        <v/>
      </c>
      <c r="K329" s="365"/>
      <c r="L329" s="349">
        <f t="shared" si="50"/>
        <v>1</v>
      </c>
      <c r="M329" s="349">
        <f t="shared" si="51"/>
        <v>1</v>
      </c>
      <c r="N329" s="349">
        <f t="shared" si="45"/>
        <v>1</v>
      </c>
      <c r="O329" s="349">
        <f t="shared" si="46"/>
        <v>1</v>
      </c>
      <c r="P329" s="349">
        <f t="shared" si="47"/>
        <v>4</v>
      </c>
      <c r="Q329" s="349" t="str">
        <f>IF(OR(P329=0,P329=4),"",IF(L329=100,'12 - 1 - AUXILIAR-MANTENIMIENTO'!$B$129,IF(M329=1,'12 - 1 - AUXILIAR-MANTENIMIENTO'!$B$130,IF(N329=1,'12 - 1 - AUXILIAR-MANTENIMIENTO'!$B$131,IF(O329=1,'12 - 1 - AUXILIAR-MANTENIMIENTO'!$B$132,IF(N329=100,'12 - 1 - AUXILIAR-MANTENIMIENTO'!$B$133,S329))))))</f>
        <v/>
      </c>
      <c r="R329" s="363" t="str">
        <f t="shared" si="48"/>
        <v/>
      </c>
      <c r="S329" s="362" t="str">
        <f t="shared" si="52"/>
        <v/>
      </c>
      <c r="W329" s="361"/>
      <c r="AA329" s="341"/>
      <c r="AB329" s="346"/>
      <c r="AC329" s="346"/>
      <c r="AD329" s="346"/>
      <c r="AE329" s="346"/>
      <c r="AF329" s="346"/>
      <c r="AG329" s="346"/>
      <c r="AH329" s="346"/>
      <c r="AI329" s="346"/>
      <c r="AJ329" s="346"/>
      <c r="AK329" s="346"/>
      <c r="AL329" s="346"/>
      <c r="AM329" s="346"/>
      <c r="AN329" s="346"/>
      <c r="AO329" s="346"/>
      <c r="AP329" s="346"/>
      <c r="AQ329" s="346"/>
      <c r="AR329" s="346"/>
    </row>
    <row r="330" spans="1:44" s="345" customFormat="1" x14ac:dyDescent="0.25">
      <c r="A330" s="364" t="str">
        <f t="shared" si="49"/>
        <v/>
      </c>
      <c r="B330" s="749"/>
      <c r="C330" s="750"/>
      <c r="D330" s="750"/>
      <c r="E330" s="751"/>
      <c r="F330" s="752"/>
      <c r="G330" s="753"/>
      <c r="H330" s="676"/>
      <c r="I330" s="676"/>
      <c r="J330" s="366" t="str">
        <f t="shared" si="44"/>
        <v/>
      </c>
      <c r="K330" s="365"/>
      <c r="L330" s="349">
        <f t="shared" si="50"/>
        <v>1</v>
      </c>
      <c r="M330" s="349">
        <f t="shared" si="51"/>
        <v>1</v>
      </c>
      <c r="N330" s="349">
        <f t="shared" si="45"/>
        <v>1</v>
      </c>
      <c r="O330" s="349">
        <f t="shared" si="46"/>
        <v>1</v>
      </c>
      <c r="P330" s="349">
        <f t="shared" si="47"/>
        <v>4</v>
      </c>
      <c r="Q330" s="349" t="str">
        <f>IF(OR(P330=0,P330=4),"",IF(L330=100,'12 - 1 - AUXILIAR-MANTENIMIENTO'!$B$129,IF(M330=1,'12 - 1 - AUXILIAR-MANTENIMIENTO'!$B$130,IF(N330=1,'12 - 1 - AUXILIAR-MANTENIMIENTO'!$B$131,IF(O330=1,'12 - 1 - AUXILIAR-MANTENIMIENTO'!$B$132,IF(N330=100,'12 - 1 - AUXILIAR-MANTENIMIENTO'!$B$133,S330))))))</f>
        <v/>
      </c>
      <c r="R330" s="363" t="str">
        <f t="shared" si="48"/>
        <v/>
      </c>
      <c r="S330" s="362" t="str">
        <f t="shared" si="52"/>
        <v/>
      </c>
      <c r="W330" s="361"/>
      <c r="AA330" s="341"/>
      <c r="AB330" s="346"/>
      <c r="AC330" s="346"/>
      <c r="AD330" s="346"/>
      <c r="AE330" s="346"/>
      <c r="AF330" s="346"/>
      <c r="AG330" s="346"/>
      <c r="AH330" s="346"/>
      <c r="AI330" s="346"/>
      <c r="AJ330" s="346"/>
      <c r="AK330" s="346"/>
      <c r="AL330" s="346"/>
      <c r="AM330" s="346"/>
      <c r="AN330" s="346"/>
      <c r="AO330" s="346"/>
      <c r="AP330" s="346"/>
      <c r="AQ330" s="346"/>
      <c r="AR330" s="346"/>
    </row>
    <row r="331" spans="1:44" s="345" customFormat="1" x14ac:dyDescent="0.25">
      <c r="A331" s="364" t="str">
        <f t="shared" si="49"/>
        <v/>
      </c>
      <c r="B331" s="749"/>
      <c r="C331" s="750"/>
      <c r="D331" s="750"/>
      <c r="E331" s="751"/>
      <c r="F331" s="752"/>
      <c r="G331" s="753"/>
      <c r="H331" s="676"/>
      <c r="I331" s="676"/>
      <c r="J331" s="366" t="str">
        <f t="shared" si="44"/>
        <v/>
      </c>
      <c r="K331" s="365"/>
      <c r="L331" s="349">
        <f t="shared" si="50"/>
        <v>1</v>
      </c>
      <c r="M331" s="349">
        <f t="shared" si="51"/>
        <v>1</v>
      </c>
      <c r="N331" s="349">
        <f t="shared" si="45"/>
        <v>1</v>
      </c>
      <c r="O331" s="349">
        <f t="shared" si="46"/>
        <v>1</v>
      </c>
      <c r="P331" s="349">
        <f t="shared" si="47"/>
        <v>4</v>
      </c>
      <c r="Q331" s="349" t="str">
        <f>IF(OR(P331=0,P331=4),"",IF(L331=100,'12 - 1 - AUXILIAR-MANTENIMIENTO'!$B$129,IF(M331=1,'12 - 1 - AUXILIAR-MANTENIMIENTO'!$B$130,IF(N331=1,'12 - 1 - AUXILIAR-MANTENIMIENTO'!$B$131,IF(O331=1,'12 - 1 - AUXILIAR-MANTENIMIENTO'!$B$132,IF(N331=100,'12 - 1 - AUXILIAR-MANTENIMIENTO'!$B$133,S331))))))</f>
        <v/>
      </c>
      <c r="R331" s="363" t="str">
        <f t="shared" si="48"/>
        <v/>
      </c>
      <c r="S331" s="362" t="str">
        <f t="shared" si="52"/>
        <v/>
      </c>
      <c r="W331" s="361"/>
      <c r="AA331" s="341"/>
      <c r="AB331" s="346"/>
      <c r="AC331" s="346"/>
      <c r="AD331" s="346"/>
      <c r="AE331" s="346"/>
      <c r="AF331" s="346"/>
      <c r="AG331" s="346"/>
      <c r="AH331" s="346"/>
      <c r="AI331" s="346"/>
      <c r="AJ331" s="346"/>
      <c r="AK331" s="346"/>
      <c r="AL331" s="346"/>
      <c r="AM331" s="346"/>
      <c r="AN331" s="346"/>
      <c r="AO331" s="346"/>
      <c r="AP331" s="346"/>
      <c r="AQ331" s="346"/>
      <c r="AR331" s="346"/>
    </row>
    <row r="332" spans="1:44" s="345" customFormat="1" x14ac:dyDescent="0.25">
      <c r="A332" s="364" t="str">
        <f t="shared" si="49"/>
        <v/>
      </c>
      <c r="B332" s="749"/>
      <c r="C332" s="750"/>
      <c r="D332" s="750"/>
      <c r="E332" s="751"/>
      <c r="F332" s="752"/>
      <c r="G332" s="753"/>
      <c r="H332" s="676"/>
      <c r="I332" s="676"/>
      <c r="J332" s="366" t="str">
        <f t="shared" si="44"/>
        <v/>
      </c>
      <c r="K332" s="365"/>
      <c r="L332" s="349">
        <f t="shared" si="50"/>
        <v>1</v>
      </c>
      <c r="M332" s="349">
        <f t="shared" si="51"/>
        <v>1</v>
      </c>
      <c r="N332" s="349">
        <f t="shared" si="45"/>
        <v>1</v>
      </c>
      <c r="O332" s="349">
        <f t="shared" si="46"/>
        <v>1</v>
      </c>
      <c r="P332" s="349">
        <f t="shared" si="47"/>
        <v>4</v>
      </c>
      <c r="Q332" s="349" t="str">
        <f>IF(OR(P332=0,P332=4),"",IF(L332=100,'12 - 1 - AUXILIAR-MANTENIMIENTO'!$B$129,IF(M332=1,'12 - 1 - AUXILIAR-MANTENIMIENTO'!$B$130,IF(N332=1,'12 - 1 - AUXILIAR-MANTENIMIENTO'!$B$131,IF(O332=1,'12 - 1 - AUXILIAR-MANTENIMIENTO'!$B$132,IF(N332=100,'12 - 1 - AUXILIAR-MANTENIMIENTO'!$B$133,S332))))))</f>
        <v/>
      </c>
      <c r="R332" s="363" t="str">
        <f t="shared" si="48"/>
        <v/>
      </c>
      <c r="S332" s="362" t="str">
        <f t="shared" si="52"/>
        <v/>
      </c>
      <c r="W332" s="361"/>
      <c r="AA332" s="341"/>
      <c r="AB332" s="346"/>
      <c r="AC332" s="346"/>
      <c r="AD332" s="346"/>
      <c r="AE332" s="346"/>
      <c r="AF332" s="346"/>
      <c r="AG332" s="346"/>
      <c r="AH332" s="346"/>
      <c r="AI332" s="346"/>
      <c r="AJ332" s="346"/>
      <c r="AK332" s="346"/>
      <c r="AL332" s="346"/>
      <c r="AM332" s="346"/>
      <c r="AN332" s="346"/>
      <c r="AO332" s="346"/>
      <c r="AP332" s="346"/>
      <c r="AQ332" s="346"/>
      <c r="AR332" s="346"/>
    </row>
    <row r="333" spans="1:44" s="345" customFormat="1" x14ac:dyDescent="0.25">
      <c r="A333" s="364" t="str">
        <f t="shared" si="49"/>
        <v/>
      </c>
      <c r="B333" s="749"/>
      <c r="C333" s="750"/>
      <c r="D333" s="750"/>
      <c r="E333" s="751"/>
      <c r="F333" s="752"/>
      <c r="G333" s="753"/>
      <c r="H333" s="676"/>
      <c r="I333" s="676"/>
      <c r="J333" s="366" t="str">
        <f t="shared" si="44"/>
        <v/>
      </c>
      <c r="K333" s="365"/>
      <c r="L333" s="349">
        <f t="shared" si="50"/>
        <v>1</v>
      </c>
      <c r="M333" s="349">
        <f t="shared" si="51"/>
        <v>1</v>
      </c>
      <c r="N333" s="349">
        <f t="shared" si="45"/>
        <v>1</v>
      </c>
      <c r="O333" s="349">
        <f t="shared" si="46"/>
        <v>1</v>
      </c>
      <c r="P333" s="349">
        <f t="shared" si="47"/>
        <v>4</v>
      </c>
      <c r="Q333" s="349" t="str">
        <f>IF(OR(P333=0,P333=4),"",IF(L333=100,'12 - 1 - AUXILIAR-MANTENIMIENTO'!$B$129,IF(M333=1,'12 - 1 - AUXILIAR-MANTENIMIENTO'!$B$130,IF(N333=1,'12 - 1 - AUXILIAR-MANTENIMIENTO'!$B$131,IF(O333=1,'12 - 1 - AUXILIAR-MANTENIMIENTO'!$B$132,IF(N333=100,'12 - 1 - AUXILIAR-MANTENIMIENTO'!$B$133,S333))))))</f>
        <v/>
      </c>
      <c r="R333" s="363" t="str">
        <f t="shared" si="48"/>
        <v/>
      </c>
      <c r="S333" s="362" t="str">
        <f t="shared" si="52"/>
        <v/>
      </c>
      <c r="W333" s="361"/>
      <c r="AA333" s="341"/>
      <c r="AB333" s="346"/>
      <c r="AC333" s="346"/>
      <c r="AD333" s="346"/>
      <c r="AE333" s="346"/>
      <c r="AF333" s="346"/>
      <c r="AG333" s="346"/>
      <c r="AH333" s="346"/>
      <c r="AI333" s="346"/>
      <c r="AJ333" s="346"/>
      <c r="AK333" s="346"/>
      <c r="AL333" s="346"/>
      <c r="AM333" s="346"/>
      <c r="AN333" s="346"/>
      <c r="AO333" s="346"/>
      <c r="AP333" s="346"/>
      <c r="AQ333" s="346"/>
      <c r="AR333" s="346"/>
    </row>
    <row r="334" spans="1:44" s="345" customFormat="1" x14ac:dyDescent="0.25">
      <c r="A334" s="364" t="str">
        <f t="shared" si="49"/>
        <v/>
      </c>
      <c r="B334" s="749"/>
      <c r="C334" s="750"/>
      <c r="D334" s="750"/>
      <c r="E334" s="751"/>
      <c r="F334" s="752"/>
      <c r="G334" s="753"/>
      <c r="H334" s="676"/>
      <c r="I334" s="676"/>
      <c r="J334" s="366" t="str">
        <f t="shared" si="44"/>
        <v/>
      </c>
      <c r="K334" s="365"/>
      <c r="L334" s="349">
        <f t="shared" si="50"/>
        <v>1</v>
      </c>
      <c r="M334" s="349">
        <f t="shared" si="51"/>
        <v>1</v>
      </c>
      <c r="N334" s="349">
        <f t="shared" si="45"/>
        <v>1</v>
      </c>
      <c r="O334" s="349">
        <f t="shared" si="46"/>
        <v>1</v>
      </c>
      <c r="P334" s="349">
        <f t="shared" si="47"/>
        <v>4</v>
      </c>
      <c r="Q334" s="349" t="str">
        <f>IF(OR(P334=0,P334=4),"",IF(L334=100,'12 - 1 - AUXILIAR-MANTENIMIENTO'!$B$129,IF(M334=1,'12 - 1 - AUXILIAR-MANTENIMIENTO'!$B$130,IF(N334=1,'12 - 1 - AUXILIAR-MANTENIMIENTO'!$B$131,IF(O334=1,'12 - 1 - AUXILIAR-MANTENIMIENTO'!$B$132,IF(N334=100,'12 - 1 - AUXILIAR-MANTENIMIENTO'!$B$133,S334))))))</f>
        <v/>
      </c>
      <c r="R334" s="363" t="str">
        <f t="shared" si="48"/>
        <v/>
      </c>
      <c r="S334" s="362" t="str">
        <f t="shared" si="52"/>
        <v/>
      </c>
      <c r="W334" s="361"/>
      <c r="AA334" s="341"/>
      <c r="AB334" s="346"/>
      <c r="AC334" s="346"/>
      <c r="AD334" s="346"/>
      <c r="AE334" s="346"/>
      <c r="AF334" s="346"/>
      <c r="AG334" s="346"/>
      <c r="AH334" s="346"/>
      <c r="AI334" s="346"/>
      <c r="AJ334" s="346"/>
      <c r="AK334" s="346"/>
      <c r="AL334" s="346"/>
      <c r="AM334" s="346"/>
      <c r="AN334" s="346"/>
      <c r="AO334" s="346"/>
      <c r="AP334" s="346"/>
      <c r="AQ334" s="346"/>
      <c r="AR334" s="346"/>
    </row>
    <row r="335" spans="1:44" s="345" customFormat="1" x14ac:dyDescent="0.25">
      <c r="A335" s="364" t="str">
        <f t="shared" si="49"/>
        <v/>
      </c>
      <c r="B335" s="749"/>
      <c r="C335" s="750"/>
      <c r="D335" s="750"/>
      <c r="E335" s="751"/>
      <c r="F335" s="752"/>
      <c r="G335" s="753"/>
      <c r="H335" s="676"/>
      <c r="I335" s="676"/>
      <c r="J335" s="366" t="str">
        <f t="shared" si="44"/>
        <v/>
      </c>
      <c r="K335" s="365"/>
      <c r="L335" s="349">
        <f t="shared" si="50"/>
        <v>1</v>
      </c>
      <c r="M335" s="349">
        <f t="shared" si="51"/>
        <v>1</v>
      </c>
      <c r="N335" s="349">
        <f t="shared" si="45"/>
        <v>1</v>
      </c>
      <c r="O335" s="349">
        <f t="shared" si="46"/>
        <v>1</v>
      </c>
      <c r="P335" s="349">
        <f t="shared" si="47"/>
        <v>4</v>
      </c>
      <c r="Q335" s="349" t="str">
        <f>IF(OR(P335=0,P335=4),"",IF(L335=100,'12 - 1 - AUXILIAR-MANTENIMIENTO'!$B$129,IF(M335=1,'12 - 1 - AUXILIAR-MANTENIMIENTO'!$B$130,IF(N335=1,'12 - 1 - AUXILIAR-MANTENIMIENTO'!$B$131,IF(O335=1,'12 - 1 - AUXILIAR-MANTENIMIENTO'!$B$132,IF(N335=100,'12 - 1 - AUXILIAR-MANTENIMIENTO'!$B$133,S335))))))</f>
        <v/>
      </c>
      <c r="R335" s="363" t="str">
        <f t="shared" si="48"/>
        <v/>
      </c>
      <c r="S335" s="362" t="str">
        <f t="shared" si="52"/>
        <v/>
      </c>
      <c r="W335" s="361"/>
      <c r="AA335" s="341"/>
      <c r="AB335" s="346"/>
      <c r="AC335" s="346"/>
      <c r="AD335" s="346"/>
      <c r="AE335" s="346"/>
      <c r="AF335" s="346"/>
      <c r="AG335" s="346"/>
      <c r="AH335" s="346"/>
      <c r="AI335" s="346"/>
      <c r="AJ335" s="346"/>
      <c r="AK335" s="346"/>
      <c r="AL335" s="346"/>
      <c r="AM335" s="346"/>
      <c r="AN335" s="346"/>
      <c r="AO335" s="346"/>
      <c r="AP335" s="346"/>
      <c r="AQ335" s="346"/>
      <c r="AR335" s="346"/>
    </row>
    <row r="336" spans="1:44" s="345" customFormat="1" x14ac:dyDescent="0.25">
      <c r="A336" s="364" t="str">
        <f t="shared" si="49"/>
        <v/>
      </c>
      <c r="B336" s="749"/>
      <c r="C336" s="750"/>
      <c r="D336" s="750"/>
      <c r="E336" s="751"/>
      <c r="F336" s="752"/>
      <c r="G336" s="753"/>
      <c r="H336" s="676"/>
      <c r="I336" s="676"/>
      <c r="J336" s="366" t="str">
        <f t="shared" si="44"/>
        <v/>
      </c>
      <c r="K336" s="365"/>
      <c r="L336" s="349">
        <f t="shared" si="50"/>
        <v>1</v>
      </c>
      <c r="M336" s="349">
        <f t="shared" si="51"/>
        <v>1</v>
      </c>
      <c r="N336" s="349">
        <f t="shared" si="45"/>
        <v>1</v>
      </c>
      <c r="O336" s="349">
        <f t="shared" si="46"/>
        <v>1</v>
      </c>
      <c r="P336" s="349">
        <f t="shared" si="47"/>
        <v>4</v>
      </c>
      <c r="Q336" s="349" t="str">
        <f>IF(OR(P336=0,P336=4),"",IF(L336=100,'12 - 1 - AUXILIAR-MANTENIMIENTO'!$B$129,IF(M336=1,'12 - 1 - AUXILIAR-MANTENIMIENTO'!$B$130,IF(N336=1,'12 - 1 - AUXILIAR-MANTENIMIENTO'!$B$131,IF(O336=1,'12 - 1 - AUXILIAR-MANTENIMIENTO'!$B$132,IF(N336=100,'12 - 1 - AUXILIAR-MANTENIMIENTO'!$B$133,S336))))))</f>
        <v/>
      </c>
      <c r="R336" s="363" t="str">
        <f t="shared" si="48"/>
        <v/>
      </c>
      <c r="S336" s="362" t="str">
        <f t="shared" si="52"/>
        <v/>
      </c>
      <c r="W336" s="361"/>
      <c r="AA336" s="341"/>
      <c r="AB336" s="346"/>
      <c r="AC336" s="346"/>
      <c r="AD336" s="346"/>
      <c r="AE336" s="346"/>
      <c r="AF336" s="346"/>
      <c r="AG336" s="346"/>
      <c r="AH336" s="346"/>
      <c r="AI336" s="346"/>
      <c r="AJ336" s="346"/>
      <c r="AK336" s="346"/>
      <c r="AL336" s="346"/>
      <c r="AM336" s="346"/>
      <c r="AN336" s="346"/>
      <c r="AO336" s="346"/>
      <c r="AP336" s="346"/>
      <c r="AQ336" s="346"/>
      <c r="AR336" s="346"/>
    </row>
    <row r="337" spans="1:44" s="345" customFormat="1" x14ac:dyDescent="0.25">
      <c r="A337" s="364" t="str">
        <f t="shared" si="49"/>
        <v/>
      </c>
      <c r="B337" s="749"/>
      <c r="C337" s="750"/>
      <c r="D337" s="750"/>
      <c r="E337" s="751"/>
      <c r="F337" s="752"/>
      <c r="G337" s="753"/>
      <c r="H337" s="676"/>
      <c r="I337" s="676"/>
      <c r="J337" s="366" t="str">
        <f t="shared" si="44"/>
        <v/>
      </c>
      <c r="K337" s="365"/>
      <c r="L337" s="349">
        <f t="shared" si="50"/>
        <v>1</v>
      </c>
      <c r="M337" s="349">
        <f t="shared" si="51"/>
        <v>1</v>
      </c>
      <c r="N337" s="349">
        <f t="shared" si="45"/>
        <v>1</v>
      </c>
      <c r="O337" s="349">
        <f t="shared" si="46"/>
        <v>1</v>
      </c>
      <c r="P337" s="349">
        <f t="shared" si="47"/>
        <v>4</v>
      </c>
      <c r="Q337" s="349" t="str">
        <f>IF(OR(P337=0,P337=4),"",IF(L337=100,'12 - 1 - AUXILIAR-MANTENIMIENTO'!$B$129,IF(M337=1,'12 - 1 - AUXILIAR-MANTENIMIENTO'!$B$130,IF(N337=1,'12 - 1 - AUXILIAR-MANTENIMIENTO'!$B$131,IF(O337=1,'12 - 1 - AUXILIAR-MANTENIMIENTO'!$B$132,IF(N337=100,'12 - 1 - AUXILIAR-MANTENIMIENTO'!$B$133,S337))))))</f>
        <v/>
      </c>
      <c r="R337" s="363" t="str">
        <f t="shared" si="48"/>
        <v/>
      </c>
      <c r="S337" s="362" t="str">
        <f t="shared" si="52"/>
        <v/>
      </c>
      <c r="W337" s="361"/>
      <c r="AA337" s="341"/>
      <c r="AB337" s="346"/>
      <c r="AC337" s="346"/>
      <c r="AD337" s="346"/>
      <c r="AE337" s="346"/>
      <c r="AF337" s="346"/>
      <c r="AG337" s="346"/>
      <c r="AH337" s="346"/>
      <c r="AI337" s="346"/>
      <c r="AJ337" s="346"/>
      <c r="AK337" s="346"/>
      <c r="AL337" s="346"/>
      <c r="AM337" s="346"/>
      <c r="AN337" s="346"/>
      <c r="AO337" s="346"/>
      <c r="AP337" s="346"/>
      <c r="AQ337" s="346"/>
      <c r="AR337" s="346"/>
    </row>
    <row r="338" spans="1:44" s="345" customFormat="1" x14ac:dyDescent="0.25">
      <c r="A338" s="364" t="str">
        <f t="shared" si="49"/>
        <v/>
      </c>
      <c r="B338" s="749"/>
      <c r="C338" s="750"/>
      <c r="D338" s="750"/>
      <c r="E338" s="751"/>
      <c r="F338" s="752"/>
      <c r="G338" s="753"/>
      <c r="H338" s="676"/>
      <c r="I338" s="676"/>
      <c r="J338" s="366" t="str">
        <f t="shared" si="44"/>
        <v/>
      </c>
      <c r="K338" s="365"/>
      <c r="L338" s="349">
        <f t="shared" si="50"/>
        <v>1</v>
      </c>
      <c r="M338" s="349">
        <f t="shared" si="51"/>
        <v>1</v>
      </c>
      <c r="N338" s="349">
        <f t="shared" si="45"/>
        <v>1</v>
      </c>
      <c r="O338" s="349">
        <f t="shared" si="46"/>
        <v>1</v>
      </c>
      <c r="P338" s="349">
        <f t="shared" si="47"/>
        <v>4</v>
      </c>
      <c r="Q338" s="349" t="str">
        <f>IF(OR(P338=0,P338=4),"",IF(L338=100,'12 - 1 - AUXILIAR-MANTENIMIENTO'!$B$129,IF(M338=1,'12 - 1 - AUXILIAR-MANTENIMIENTO'!$B$130,IF(N338=1,'12 - 1 - AUXILIAR-MANTENIMIENTO'!$B$131,IF(O338=1,'12 - 1 - AUXILIAR-MANTENIMIENTO'!$B$132,IF(N338=100,'12 - 1 - AUXILIAR-MANTENIMIENTO'!$B$133,S338))))))</f>
        <v/>
      </c>
      <c r="R338" s="363" t="str">
        <f t="shared" si="48"/>
        <v/>
      </c>
      <c r="S338" s="362" t="str">
        <f t="shared" si="52"/>
        <v/>
      </c>
      <c r="W338" s="361"/>
      <c r="AA338" s="341"/>
      <c r="AB338" s="346"/>
      <c r="AC338" s="346"/>
      <c r="AD338" s="346"/>
      <c r="AE338" s="346"/>
      <c r="AF338" s="346"/>
      <c r="AG338" s="346"/>
      <c r="AH338" s="346"/>
      <c r="AI338" s="346"/>
      <c r="AJ338" s="346"/>
      <c r="AK338" s="346"/>
      <c r="AL338" s="346"/>
      <c r="AM338" s="346"/>
      <c r="AN338" s="346"/>
      <c r="AO338" s="346"/>
      <c r="AP338" s="346"/>
      <c r="AQ338" s="346"/>
      <c r="AR338" s="346"/>
    </row>
    <row r="339" spans="1:44" s="345" customFormat="1" x14ac:dyDescent="0.25">
      <c r="A339" s="364" t="str">
        <f t="shared" si="49"/>
        <v/>
      </c>
      <c r="B339" s="749"/>
      <c r="C339" s="750"/>
      <c r="D339" s="750"/>
      <c r="E339" s="751"/>
      <c r="F339" s="752"/>
      <c r="G339" s="753"/>
      <c r="H339" s="676"/>
      <c r="I339" s="676"/>
      <c r="J339" s="366" t="str">
        <f t="shared" si="44"/>
        <v/>
      </c>
      <c r="K339" s="365"/>
      <c r="L339" s="349">
        <f t="shared" si="50"/>
        <v>1</v>
      </c>
      <c r="M339" s="349">
        <f t="shared" si="51"/>
        <v>1</v>
      </c>
      <c r="N339" s="349">
        <f t="shared" si="45"/>
        <v>1</v>
      </c>
      <c r="O339" s="349">
        <f t="shared" si="46"/>
        <v>1</v>
      </c>
      <c r="P339" s="349">
        <f t="shared" si="47"/>
        <v>4</v>
      </c>
      <c r="Q339" s="349" t="str">
        <f>IF(OR(P339=0,P339=4),"",IF(L339=100,'12 - 1 - AUXILIAR-MANTENIMIENTO'!$B$129,IF(M339=1,'12 - 1 - AUXILIAR-MANTENIMIENTO'!$B$130,IF(N339=1,'12 - 1 - AUXILIAR-MANTENIMIENTO'!$B$131,IF(O339=1,'12 - 1 - AUXILIAR-MANTENIMIENTO'!$B$132,IF(N339=100,'12 - 1 - AUXILIAR-MANTENIMIENTO'!$B$133,S339))))))</f>
        <v/>
      </c>
      <c r="R339" s="363" t="str">
        <f t="shared" si="48"/>
        <v/>
      </c>
      <c r="S339" s="362" t="str">
        <f t="shared" si="52"/>
        <v/>
      </c>
      <c r="W339" s="361"/>
      <c r="AA339" s="341"/>
      <c r="AB339" s="346"/>
      <c r="AC339" s="346"/>
      <c r="AD339" s="346"/>
      <c r="AE339" s="346"/>
      <c r="AF339" s="346"/>
      <c r="AG339" s="346"/>
      <c r="AH339" s="346"/>
      <c r="AI339" s="346"/>
      <c r="AJ339" s="346"/>
      <c r="AK339" s="346"/>
      <c r="AL339" s="346"/>
      <c r="AM339" s="346"/>
      <c r="AN339" s="346"/>
      <c r="AO339" s="346"/>
      <c r="AP339" s="346"/>
      <c r="AQ339" s="346"/>
      <c r="AR339" s="346"/>
    </row>
    <row r="340" spans="1:44" s="345" customFormat="1" x14ac:dyDescent="0.25">
      <c r="A340" s="364" t="str">
        <f t="shared" si="49"/>
        <v/>
      </c>
      <c r="B340" s="749"/>
      <c r="C340" s="750"/>
      <c r="D340" s="750"/>
      <c r="E340" s="751"/>
      <c r="F340" s="752"/>
      <c r="G340" s="753"/>
      <c r="H340" s="676"/>
      <c r="I340" s="676"/>
      <c r="J340" s="366" t="str">
        <f t="shared" si="44"/>
        <v/>
      </c>
      <c r="K340" s="365"/>
      <c r="L340" s="349">
        <f t="shared" si="50"/>
        <v>1</v>
      </c>
      <c r="M340" s="349">
        <f t="shared" si="51"/>
        <v>1</v>
      </c>
      <c r="N340" s="349">
        <f t="shared" si="45"/>
        <v>1</v>
      </c>
      <c r="O340" s="349">
        <f t="shared" si="46"/>
        <v>1</v>
      </c>
      <c r="P340" s="349">
        <f t="shared" si="47"/>
        <v>4</v>
      </c>
      <c r="Q340" s="349" t="str">
        <f>IF(OR(P340=0,P340=4),"",IF(L340=100,'12 - 1 - AUXILIAR-MANTENIMIENTO'!$B$129,IF(M340=1,'12 - 1 - AUXILIAR-MANTENIMIENTO'!$B$130,IF(N340=1,'12 - 1 - AUXILIAR-MANTENIMIENTO'!$B$131,IF(O340=1,'12 - 1 - AUXILIAR-MANTENIMIENTO'!$B$132,IF(N340=100,'12 - 1 - AUXILIAR-MANTENIMIENTO'!$B$133,S340))))))</f>
        <v/>
      </c>
      <c r="R340" s="363" t="str">
        <f t="shared" si="48"/>
        <v/>
      </c>
      <c r="S340" s="362" t="str">
        <f t="shared" si="52"/>
        <v/>
      </c>
      <c r="U340" s="345">
        <f>U37</f>
        <v>0</v>
      </c>
      <c r="V340" s="345" t="b">
        <f t="shared" si="7"/>
        <v>0</v>
      </c>
      <c r="W340" s="361">
        <f t="shared" ref="W340:W371" si="53">IFERROR(FIND("#",J340,1),0)</f>
        <v>0</v>
      </c>
      <c r="AA340" s="341" t="str">
        <f t="shared" ref="AA340:AA371" si="54">IF(LEN(A340)=0,"","Imprime")</f>
        <v/>
      </c>
      <c r="AB340" s="346"/>
      <c r="AC340" s="346"/>
      <c r="AD340" s="346"/>
      <c r="AE340" s="346"/>
      <c r="AF340" s="346"/>
      <c r="AG340" s="346"/>
      <c r="AH340" s="346"/>
      <c r="AI340" s="346"/>
      <c r="AJ340" s="346"/>
      <c r="AK340" s="346"/>
      <c r="AL340" s="346"/>
      <c r="AM340" s="346"/>
      <c r="AN340" s="346"/>
      <c r="AO340" s="346"/>
      <c r="AP340" s="346"/>
      <c r="AQ340" s="346"/>
      <c r="AR340" s="346"/>
    </row>
    <row r="341" spans="1:44" s="345" customFormat="1" x14ac:dyDescent="0.25">
      <c r="A341" s="364" t="str">
        <f t="shared" si="49"/>
        <v/>
      </c>
      <c r="B341" s="749"/>
      <c r="C341" s="750"/>
      <c r="D341" s="750"/>
      <c r="E341" s="751"/>
      <c r="F341" s="752"/>
      <c r="G341" s="753"/>
      <c r="H341" s="676"/>
      <c r="I341" s="676"/>
      <c r="J341" s="366" t="str">
        <f t="shared" si="44"/>
        <v/>
      </c>
      <c r="K341" s="365"/>
      <c r="L341" s="349">
        <f t="shared" si="50"/>
        <v>1</v>
      </c>
      <c r="M341" s="349">
        <f t="shared" si="51"/>
        <v>1</v>
      </c>
      <c r="N341" s="349">
        <f t="shared" si="45"/>
        <v>1</v>
      </c>
      <c r="O341" s="349">
        <f t="shared" si="46"/>
        <v>1</v>
      </c>
      <c r="P341" s="349">
        <f t="shared" si="47"/>
        <v>4</v>
      </c>
      <c r="Q341" s="349" t="str">
        <f>IF(OR(P341=0,P341=4),"",IF(L341=100,'12 - 1 - AUXILIAR-MANTENIMIENTO'!$B$129,IF(M341=1,'12 - 1 - AUXILIAR-MANTENIMIENTO'!$B$130,IF(N341=1,'12 - 1 - AUXILIAR-MANTENIMIENTO'!$B$131,IF(O341=1,'12 - 1 - AUXILIAR-MANTENIMIENTO'!$B$132,IF(N341=100,'12 - 1 - AUXILIAR-MANTENIMIENTO'!$B$133,S341))))))</f>
        <v/>
      </c>
      <c r="R341" s="363" t="str">
        <f t="shared" si="48"/>
        <v/>
      </c>
      <c r="S341" s="362" t="str">
        <f t="shared" si="52"/>
        <v/>
      </c>
      <c r="U341" s="345">
        <f t="shared" si="10"/>
        <v>0</v>
      </c>
      <c r="V341" s="345" t="b">
        <f t="shared" si="7"/>
        <v>0</v>
      </c>
      <c r="W341" s="361">
        <f t="shared" si="53"/>
        <v>0</v>
      </c>
      <c r="AA341" s="341" t="str">
        <f t="shared" si="54"/>
        <v/>
      </c>
      <c r="AB341" s="346"/>
      <c r="AC341" s="346"/>
      <c r="AD341" s="346"/>
      <c r="AE341" s="346"/>
      <c r="AF341" s="346"/>
      <c r="AG341" s="346"/>
      <c r="AH341" s="346"/>
      <c r="AI341" s="346"/>
      <c r="AJ341" s="346"/>
      <c r="AK341" s="346"/>
      <c r="AL341" s="346"/>
      <c r="AM341" s="346"/>
      <c r="AN341" s="346"/>
      <c r="AO341" s="346"/>
      <c r="AP341" s="346"/>
      <c r="AQ341" s="346"/>
      <c r="AR341" s="346"/>
    </row>
    <row r="342" spans="1:44" s="345" customFormat="1" ht="15.75" customHeight="1" x14ac:dyDescent="0.25">
      <c r="A342" s="364" t="str">
        <f t="shared" si="49"/>
        <v/>
      </c>
      <c r="B342" s="749"/>
      <c r="C342" s="750"/>
      <c r="D342" s="750"/>
      <c r="E342" s="751"/>
      <c r="F342" s="752"/>
      <c r="G342" s="753"/>
      <c r="H342" s="676"/>
      <c r="I342" s="676"/>
      <c r="J342" s="366" t="str">
        <f t="shared" si="44"/>
        <v/>
      </c>
      <c r="K342" s="365"/>
      <c r="L342" s="349">
        <f t="shared" si="50"/>
        <v>1</v>
      </c>
      <c r="M342" s="349">
        <f t="shared" si="51"/>
        <v>1</v>
      </c>
      <c r="N342" s="349">
        <f t="shared" si="45"/>
        <v>1</v>
      </c>
      <c r="O342" s="349">
        <f t="shared" si="46"/>
        <v>1</v>
      </c>
      <c r="P342" s="349">
        <f t="shared" si="47"/>
        <v>4</v>
      </c>
      <c r="Q342" s="349" t="str">
        <f>IF(OR(P342=0,P342=4),"",IF(L342=100,'12 - 1 - AUXILIAR-MANTENIMIENTO'!$B$129,IF(M342=1,'12 - 1 - AUXILIAR-MANTENIMIENTO'!$B$130,IF(N342=1,'12 - 1 - AUXILIAR-MANTENIMIENTO'!$B$131,IF(O342=1,'12 - 1 - AUXILIAR-MANTENIMIENTO'!$B$132,IF(N342=100,'12 - 1 - AUXILIAR-MANTENIMIENTO'!$B$133,S342))))))</f>
        <v/>
      </c>
      <c r="R342" s="363" t="str">
        <f t="shared" si="48"/>
        <v/>
      </c>
      <c r="S342" s="362" t="str">
        <f t="shared" si="52"/>
        <v/>
      </c>
      <c r="U342" s="345">
        <f t="shared" si="10"/>
        <v>0</v>
      </c>
      <c r="V342" s="345" t="b">
        <f t="shared" si="7"/>
        <v>0</v>
      </c>
      <c r="W342" s="361">
        <f t="shared" si="53"/>
        <v>0</v>
      </c>
      <c r="AA342" s="341" t="str">
        <f t="shared" si="54"/>
        <v/>
      </c>
      <c r="AB342" s="346"/>
      <c r="AC342" s="346"/>
      <c r="AD342" s="346"/>
      <c r="AE342" s="346"/>
      <c r="AF342" s="346"/>
      <c r="AG342" s="346"/>
      <c r="AH342" s="346"/>
      <c r="AI342" s="346"/>
      <c r="AJ342" s="346"/>
      <c r="AK342" s="346"/>
      <c r="AL342" s="346"/>
      <c r="AM342" s="346"/>
      <c r="AN342" s="346"/>
      <c r="AO342" s="346"/>
      <c r="AP342" s="346"/>
      <c r="AQ342" s="346"/>
      <c r="AR342" s="346"/>
    </row>
    <row r="343" spans="1:44" s="345" customFormat="1" ht="15.75" customHeight="1" x14ac:dyDescent="0.25">
      <c r="A343" s="364" t="str">
        <f t="shared" si="49"/>
        <v/>
      </c>
      <c r="B343" s="749"/>
      <c r="C343" s="750"/>
      <c r="D343" s="750"/>
      <c r="E343" s="751"/>
      <c r="F343" s="752"/>
      <c r="G343" s="753"/>
      <c r="H343" s="676"/>
      <c r="I343" s="676"/>
      <c r="J343" s="366" t="str">
        <f t="shared" si="44"/>
        <v/>
      </c>
      <c r="K343" s="365"/>
      <c r="L343" s="349">
        <f t="shared" si="50"/>
        <v>1</v>
      </c>
      <c r="M343" s="349">
        <f t="shared" si="51"/>
        <v>1</v>
      </c>
      <c r="N343" s="349">
        <f t="shared" si="45"/>
        <v>1</v>
      </c>
      <c r="O343" s="349">
        <f t="shared" si="46"/>
        <v>1</v>
      </c>
      <c r="P343" s="349">
        <f t="shared" si="47"/>
        <v>4</v>
      </c>
      <c r="Q343" s="349" t="str">
        <f>IF(OR(P343=0,P343=4),"",IF(L343=100,'12 - 1 - AUXILIAR-MANTENIMIENTO'!$B$129,IF(M343=1,'12 - 1 - AUXILIAR-MANTENIMIENTO'!$B$130,IF(N343=1,'12 - 1 - AUXILIAR-MANTENIMIENTO'!$B$131,IF(O343=1,'12 - 1 - AUXILIAR-MANTENIMIENTO'!$B$132,IF(N343=100,'12 - 1 - AUXILIAR-MANTENIMIENTO'!$B$133,S343))))))</f>
        <v/>
      </c>
      <c r="R343" s="363" t="str">
        <f t="shared" si="48"/>
        <v/>
      </c>
      <c r="S343" s="362" t="str">
        <f t="shared" si="52"/>
        <v/>
      </c>
      <c r="U343" s="345">
        <f t="shared" si="10"/>
        <v>0</v>
      </c>
      <c r="V343" s="345" t="b">
        <f t="shared" si="7"/>
        <v>0</v>
      </c>
      <c r="W343" s="361">
        <f t="shared" si="53"/>
        <v>0</v>
      </c>
      <c r="AA343" s="341" t="str">
        <f t="shared" si="54"/>
        <v/>
      </c>
      <c r="AB343" s="346"/>
      <c r="AC343" s="346"/>
      <c r="AD343" s="346"/>
      <c r="AE343" s="346"/>
      <c r="AF343" s="346"/>
      <c r="AG343" s="346"/>
      <c r="AH343" s="346"/>
      <c r="AI343" s="346"/>
      <c r="AJ343" s="346"/>
      <c r="AK343" s="346"/>
      <c r="AL343" s="346"/>
      <c r="AM343" s="346"/>
      <c r="AN343" s="346"/>
      <c r="AO343" s="346"/>
      <c r="AP343" s="346"/>
      <c r="AQ343" s="346"/>
      <c r="AR343" s="346"/>
    </row>
    <row r="344" spans="1:44" s="345" customFormat="1" ht="15.75" customHeight="1" x14ac:dyDescent="0.25">
      <c r="A344" s="364" t="str">
        <f t="shared" si="49"/>
        <v/>
      </c>
      <c r="B344" s="749"/>
      <c r="C344" s="750"/>
      <c r="D344" s="750"/>
      <c r="E344" s="751"/>
      <c r="F344" s="752"/>
      <c r="G344" s="753"/>
      <c r="H344" s="676"/>
      <c r="I344" s="676"/>
      <c r="J344" s="366" t="str">
        <f t="shared" si="44"/>
        <v/>
      </c>
      <c r="K344" s="365"/>
      <c r="L344" s="349">
        <f t="shared" si="50"/>
        <v>1</v>
      </c>
      <c r="M344" s="349">
        <f t="shared" si="51"/>
        <v>1</v>
      </c>
      <c r="N344" s="349">
        <f t="shared" si="45"/>
        <v>1</v>
      </c>
      <c r="O344" s="349">
        <f t="shared" si="46"/>
        <v>1</v>
      </c>
      <c r="P344" s="349">
        <f t="shared" si="47"/>
        <v>4</v>
      </c>
      <c r="Q344" s="349" t="str">
        <f>IF(OR(P344=0,P344=4),"",IF(L344=100,'12 - 1 - AUXILIAR-MANTENIMIENTO'!$B$129,IF(M344=1,'12 - 1 - AUXILIAR-MANTENIMIENTO'!$B$130,IF(N344=1,'12 - 1 - AUXILIAR-MANTENIMIENTO'!$B$131,IF(O344=1,'12 - 1 - AUXILIAR-MANTENIMIENTO'!$B$132,IF(N344=100,'12 - 1 - AUXILIAR-MANTENIMIENTO'!$B$133,S344))))))</f>
        <v/>
      </c>
      <c r="R344" s="363" t="str">
        <f t="shared" si="48"/>
        <v/>
      </c>
      <c r="S344" s="362" t="str">
        <f t="shared" si="52"/>
        <v/>
      </c>
      <c r="U344" s="345">
        <f t="shared" si="10"/>
        <v>0</v>
      </c>
      <c r="V344" s="345" t="b">
        <f t="shared" si="7"/>
        <v>0</v>
      </c>
      <c r="W344" s="361">
        <f t="shared" si="53"/>
        <v>0</v>
      </c>
      <c r="AA344" s="341" t="str">
        <f t="shared" si="54"/>
        <v/>
      </c>
      <c r="AB344" s="346"/>
      <c r="AC344" s="346"/>
      <c r="AD344" s="346"/>
      <c r="AE344" s="346"/>
      <c r="AF344" s="346"/>
      <c r="AG344" s="346"/>
      <c r="AH344" s="346"/>
      <c r="AI344" s="346"/>
      <c r="AJ344" s="346"/>
      <c r="AK344" s="346"/>
      <c r="AL344" s="346"/>
      <c r="AM344" s="346"/>
      <c r="AN344" s="346"/>
      <c r="AO344" s="346"/>
      <c r="AP344" s="346"/>
      <c r="AQ344" s="346"/>
      <c r="AR344" s="346"/>
    </row>
    <row r="345" spans="1:44" s="345" customFormat="1" ht="15.75" customHeight="1" x14ac:dyDescent="0.25">
      <c r="A345" s="364" t="str">
        <f t="shared" si="49"/>
        <v/>
      </c>
      <c r="B345" s="749"/>
      <c r="C345" s="750"/>
      <c r="D345" s="750"/>
      <c r="E345" s="751"/>
      <c r="F345" s="752"/>
      <c r="G345" s="753"/>
      <c r="H345" s="676"/>
      <c r="I345" s="676"/>
      <c r="J345" s="366" t="str">
        <f t="shared" si="44"/>
        <v/>
      </c>
      <c r="K345" s="365"/>
      <c r="L345" s="349">
        <f t="shared" si="50"/>
        <v>1</v>
      </c>
      <c r="M345" s="349">
        <f t="shared" si="51"/>
        <v>1</v>
      </c>
      <c r="N345" s="349">
        <f t="shared" si="45"/>
        <v>1</v>
      </c>
      <c r="O345" s="349">
        <f t="shared" si="46"/>
        <v>1</v>
      </c>
      <c r="P345" s="349">
        <f t="shared" si="47"/>
        <v>4</v>
      </c>
      <c r="Q345" s="349" t="str">
        <f>IF(OR(P345=0,P345=4),"",IF(L345=100,'12 - 1 - AUXILIAR-MANTENIMIENTO'!$B$129,IF(M345=1,'12 - 1 - AUXILIAR-MANTENIMIENTO'!$B$130,IF(N345=1,'12 - 1 - AUXILIAR-MANTENIMIENTO'!$B$131,IF(O345=1,'12 - 1 - AUXILIAR-MANTENIMIENTO'!$B$132,IF(N345=100,'12 - 1 - AUXILIAR-MANTENIMIENTO'!$B$133,S345))))))</f>
        <v/>
      </c>
      <c r="R345" s="363" t="str">
        <f t="shared" si="48"/>
        <v/>
      </c>
      <c r="S345" s="362" t="str">
        <f t="shared" si="52"/>
        <v/>
      </c>
      <c r="U345" s="345">
        <f t="shared" si="10"/>
        <v>0</v>
      </c>
      <c r="V345" s="345" t="b">
        <f t="shared" si="7"/>
        <v>0</v>
      </c>
      <c r="W345" s="361">
        <f t="shared" si="53"/>
        <v>0</v>
      </c>
      <c r="AA345" s="341" t="str">
        <f t="shared" si="54"/>
        <v/>
      </c>
      <c r="AB345" s="346"/>
      <c r="AC345" s="346"/>
      <c r="AD345" s="346"/>
      <c r="AE345" s="346"/>
      <c r="AF345" s="346"/>
      <c r="AG345" s="346"/>
      <c r="AH345" s="346"/>
      <c r="AI345" s="346"/>
      <c r="AJ345" s="346"/>
      <c r="AK345" s="346"/>
      <c r="AL345" s="346"/>
      <c r="AM345" s="346"/>
      <c r="AN345" s="346"/>
      <c r="AO345" s="346"/>
      <c r="AP345" s="346"/>
      <c r="AQ345" s="346"/>
      <c r="AR345" s="346"/>
    </row>
    <row r="346" spans="1:44" s="345" customFormat="1" ht="15.75" customHeight="1" x14ac:dyDescent="0.25">
      <c r="A346" s="364" t="str">
        <f t="shared" si="49"/>
        <v/>
      </c>
      <c r="B346" s="749"/>
      <c r="C346" s="750"/>
      <c r="D346" s="750"/>
      <c r="E346" s="751"/>
      <c r="F346" s="752"/>
      <c r="G346" s="753"/>
      <c r="H346" s="676"/>
      <c r="I346" s="676"/>
      <c r="J346" s="366" t="str">
        <f t="shared" si="44"/>
        <v/>
      </c>
      <c r="K346" s="365"/>
      <c r="L346" s="349">
        <f t="shared" si="50"/>
        <v>1</v>
      </c>
      <c r="M346" s="349">
        <f t="shared" si="51"/>
        <v>1</v>
      </c>
      <c r="N346" s="349">
        <f t="shared" si="45"/>
        <v>1</v>
      </c>
      <c r="O346" s="349">
        <f t="shared" si="46"/>
        <v>1</v>
      </c>
      <c r="P346" s="349">
        <f t="shared" si="47"/>
        <v>4</v>
      </c>
      <c r="Q346" s="349" t="str">
        <f>IF(OR(P346=0,P346=4),"",IF(L346=100,'12 - 1 - AUXILIAR-MANTENIMIENTO'!$B$129,IF(M346=1,'12 - 1 - AUXILIAR-MANTENIMIENTO'!$B$130,IF(N346=1,'12 - 1 - AUXILIAR-MANTENIMIENTO'!$B$131,IF(O346=1,'12 - 1 - AUXILIAR-MANTENIMIENTO'!$B$132,IF(N346=100,'12 - 1 - AUXILIAR-MANTENIMIENTO'!$B$133,S346))))))</f>
        <v/>
      </c>
      <c r="R346" s="363" t="str">
        <f t="shared" si="48"/>
        <v/>
      </c>
      <c r="S346" s="362" t="str">
        <f t="shared" si="52"/>
        <v/>
      </c>
      <c r="U346" s="345">
        <f t="shared" si="10"/>
        <v>0</v>
      </c>
      <c r="V346" s="345" t="b">
        <f t="shared" si="7"/>
        <v>0</v>
      </c>
      <c r="W346" s="361">
        <f t="shared" si="53"/>
        <v>0</v>
      </c>
      <c r="AA346" s="341" t="str">
        <f t="shared" si="54"/>
        <v/>
      </c>
      <c r="AB346" s="346"/>
      <c r="AC346" s="346"/>
      <c r="AD346" s="346"/>
      <c r="AE346" s="346"/>
      <c r="AF346" s="346"/>
      <c r="AG346" s="346"/>
      <c r="AH346" s="346"/>
      <c r="AI346" s="346"/>
      <c r="AJ346" s="346"/>
      <c r="AK346" s="346"/>
      <c r="AL346" s="346"/>
      <c r="AM346" s="346"/>
      <c r="AN346" s="346"/>
      <c r="AO346" s="346"/>
      <c r="AP346" s="346"/>
      <c r="AQ346" s="346"/>
      <c r="AR346" s="346"/>
    </row>
    <row r="347" spans="1:44" s="345" customFormat="1" ht="15.75" customHeight="1" x14ac:dyDescent="0.25">
      <c r="A347" s="364" t="str">
        <f t="shared" si="49"/>
        <v/>
      </c>
      <c r="B347" s="749"/>
      <c r="C347" s="750"/>
      <c r="D347" s="750"/>
      <c r="E347" s="751"/>
      <c r="F347" s="752"/>
      <c r="G347" s="753"/>
      <c r="H347" s="676"/>
      <c r="I347" s="676"/>
      <c r="J347" s="366" t="str">
        <f t="shared" si="44"/>
        <v/>
      </c>
      <c r="K347" s="365"/>
      <c r="L347" s="349">
        <f t="shared" si="50"/>
        <v>1</v>
      </c>
      <c r="M347" s="349">
        <f t="shared" si="51"/>
        <v>1</v>
      </c>
      <c r="N347" s="349">
        <f t="shared" si="45"/>
        <v>1</v>
      </c>
      <c r="O347" s="349">
        <f t="shared" si="46"/>
        <v>1</v>
      </c>
      <c r="P347" s="349">
        <f t="shared" si="47"/>
        <v>4</v>
      </c>
      <c r="Q347" s="349" t="str">
        <f>IF(OR(P347=0,P347=4),"",IF(L347=100,'12 - 1 - AUXILIAR-MANTENIMIENTO'!$B$129,IF(M347=1,'12 - 1 - AUXILIAR-MANTENIMIENTO'!$B$130,IF(N347=1,'12 - 1 - AUXILIAR-MANTENIMIENTO'!$B$131,IF(O347=1,'12 - 1 - AUXILIAR-MANTENIMIENTO'!$B$132,IF(N347=100,'12 - 1 - AUXILIAR-MANTENIMIENTO'!$B$133,S347))))))</f>
        <v/>
      </c>
      <c r="R347" s="363" t="str">
        <f t="shared" si="48"/>
        <v/>
      </c>
      <c r="S347" s="362" t="str">
        <f t="shared" si="52"/>
        <v/>
      </c>
      <c r="U347" s="345">
        <f t="shared" si="10"/>
        <v>0</v>
      </c>
      <c r="V347" s="345" t="b">
        <f t="shared" si="7"/>
        <v>0</v>
      </c>
      <c r="W347" s="361">
        <f t="shared" si="53"/>
        <v>0</v>
      </c>
      <c r="AA347" s="341" t="str">
        <f t="shared" si="54"/>
        <v/>
      </c>
      <c r="AB347" s="346"/>
      <c r="AC347" s="346"/>
      <c r="AD347" s="346"/>
      <c r="AE347" s="346"/>
      <c r="AF347" s="346"/>
      <c r="AG347" s="346"/>
      <c r="AH347" s="346"/>
      <c r="AI347" s="346"/>
      <c r="AJ347" s="346"/>
      <c r="AK347" s="346"/>
      <c r="AL347" s="346"/>
      <c r="AM347" s="346"/>
      <c r="AN347" s="346"/>
      <c r="AO347" s="346"/>
      <c r="AP347" s="346"/>
      <c r="AQ347" s="346"/>
      <c r="AR347" s="346"/>
    </row>
    <row r="348" spans="1:44" s="345" customFormat="1" ht="15.75" customHeight="1" x14ac:dyDescent="0.25">
      <c r="A348" s="364" t="str">
        <f t="shared" si="49"/>
        <v/>
      </c>
      <c r="B348" s="749"/>
      <c r="C348" s="750"/>
      <c r="D348" s="750"/>
      <c r="E348" s="751"/>
      <c r="F348" s="752"/>
      <c r="G348" s="753"/>
      <c r="H348" s="676"/>
      <c r="I348" s="676"/>
      <c r="J348" s="366" t="str">
        <f t="shared" si="44"/>
        <v/>
      </c>
      <c r="K348" s="365"/>
      <c r="L348" s="349">
        <f t="shared" si="50"/>
        <v>1</v>
      </c>
      <c r="M348" s="349">
        <f t="shared" si="51"/>
        <v>1</v>
      </c>
      <c r="N348" s="349">
        <f t="shared" si="45"/>
        <v>1</v>
      </c>
      <c r="O348" s="349">
        <f t="shared" si="46"/>
        <v>1</v>
      </c>
      <c r="P348" s="349">
        <f t="shared" si="47"/>
        <v>4</v>
      </c>
      <c r="Q348" s="349" t="str">
        <f>IF(OR(P348=0,P348=4),"",IF(L348=100,'12 - 1 - AUXILIAR-MANTENIMIENTO'!$B$129,IF(M348=1,'12 - 1 - AUXILIAR-MANTENIMIENTO'!$B$130,IF(N348=1,'12 - 1 - AUXILIAR-MANTENIMIENTO'!$B$131,IF(O348=1,'12 - 1 - AUXILIAR-MANTENIMIENTO'!$B$132,IF(N348=100,'12 - 1 - AUXILIAR-MANTENIMIENTO'!$B$133,S348))))))</f>
        <v/>
      </c>
      <c r="R348" s="363" t="str">
        <f t="shared" si="48"/>
        <v/>
      </c>
      <c r="S348" s="362" t="str">
        <f t="shared" si="52"/>
        <v/>
      </c>
      <c r="U348" s="345">
        <f t="shared" si="10"/>
        <v>0</v>
      </c>
      <c r="V348" s="345" t="b">
        <f t="shared" si="7"/>
        <v>0</v>
      </c>
      <c r="W348" s="361">
        <f t="shared" si="53"/>
        <v>0</v>
      </c>
      <c r="AA348" s="341" t="str">
        <f t="shared" si="54"/>
        <v/>
      </c>
      <c r="AB348" s="346"/>
      <c r="AC348" s="346"/>
      <c r="AD348" s="346"/>
      <c r="AE348" s="346"/>
      <c r="AF348" s="346"/>
      <c r="AG348" s="346"/>
      <c r="AH348" s="346"/>
      <c r="AI348" s="346"/>
      <c r="AJ348" s="346"/>
      <c r="AK348" s="346"/>
      <c r="AL348" s="346"/>
      <c r="AM348" s="346"/>
      <c r="AN348" s="346"/>
      <c r="AO348" s="346"/>
      <c r="AP348" s="346"/>
      <c r="AQ348" s="346"/>
      <c r="AR348" s="346"/>
    </row>
    <row r="349" spans="1:44" s="345" customFormat="1" ht="15.75" customHeight="1" x14ac:dyDescent="0.25">
      <c r="A349" s="364" t="str">
        <f t="shared" si="49"/>
        <v/>
      </c>
      <c r="B349" s="749"/>
      <c r="C349" s="750"/>
      <c r="D349" s="750"/>
      <c r="E349" s="751"/>
      <c r="F349" s="752"/>
      <c r="G349" s="753"/>
      <c r="H349" s="676"/>
      <c r="I349" s="676"/>
      <c r="J349" s="366" t="str">
        <f t="shared" si="44"/>
        <v/>
      </c>
      <c r="K349" s="365"/>
      <c r="L349" s="349">
        <f t="shared" si="50"/>
        <v>1</v>
      </c>
      <c r="M349" s="349">
        <f t="shared" si="51"/>
        <v>1</v>
      </c>
      <c r="N349" s="349">
        <f t="shared" si="45"/>
        <v>1</v>
      </c>
      <c r="O349" s="349">
        <f t="shared" si="46"/>
        <v>1</v>
      </c>
      <c r="P349" s="349">
        <f t="shared" si="47"/>
        <v>4</v>
      </c>
      <c r="Q349" s="349" t="str">
        <f>IF(OR(P349=0,P349=4),"",IF(L349=100,'12 - 1 - AUXILIAR-MANTENIMIENTO'!$B$129,IF(M349=1,'12 - 1 - AUXILIAR-MANTENIMIENTO'!$B$130,IF(N349=1,'12 - 1 - AUXILIAR-MANTENIMIENTO'!$B$131,IF(O349=1,'12 - 1 - AUXILIAR-MANTENIMIENTO'!$B$132,IF(N349=100,'12 - 1 - AUXILIAR-MANTENIMIENTO'!$B$133,S349))))))</f>
        <v/>
      </c>
      <c r="R349" s="363" t="str">
        <f t="shared" si="48"/>
        <v/>
      </c>
      <c r="S349" s="362" t="str">
        <f t="shared" si="52"/>
        <v/>
      </c>
      <c r="U349" s="345">
        <f t="shared" si="10"/>
        <v>0</v>
      </c>
      <c r="V349" s="345" t="b">
        <f t="shared" si="7"/>
        <v>0</v>
      </c>
      <c r="W349" s="361">
        <f t="shared" si="53"/>
        <v>0</v>
      </c>
      <c r="AA349" s="341" t="str">
        <f t="shared" si="54"/>
        <v/>
      </c>
      <c r="AB349" s="346"/>
      <c r="AC349" s="346"/>
      <c r="AD349" s="346"/>
      <c r="AE349" s="346"/>
      <c r="AF349" s="346"/>
      <c r="AG349" s="346"/>
      <c r="AH349" s="346"/>
      <c r="AI349" s="346"/>
      <c r="AJ349" s="346"/>
      <c r="AK349" s="346"/>
      <c r="AL349" s="346"/>
      <c r="AM349" s="346"/>
      <c r="AN349" s="346"/>
      <c r="AO349" s="346"/>
      <c r="AP349" s="346"/>
      <c r="AQ349" s="346"/>
      <c r="AR349" s="346"/>
    </row>
    <row r="350" spans="1:44" s="345" customFormat="1" ht="15.75" customHeight="1" x14ac:dyDescent="0.25">
      <c r="A350" s="364" t="str">
        <f t="shared" si="49"/>
        <v/>
      </c>
      <c r="B350" s="749"/>
      <c r="C350" s="750"/>
      <c r="D350" s="750"/>
      <c r="E350" s="751"/>
      <c r="F350" s="752"/>
      <c r="G350" s="753"/>
      <c r="H350" s="676"/>
      <c r="I350" s="676"/>
      <c r="J350" s="366" t="str">
        <f t="shared" si="44"/>
        <v/>
      </c>
      <c r="K350" s="365"/>
      <c r="L350" s="349">
        <f t="shared" si="50"/>
        <v>1</v>
      </c>
      <c r="M350" s="349">
        <f t="shared" si="51"/>
        <v>1</v>
      </c>
      <c r="N350" s="349">
        <f t="shared" si="45"/>
        <v>1</v>
      </c>
      <c r="O350" s="349">
        <f t="shared" si="46"/>
        <v>1</v>
      </c>
      <c r="P350" s="349">
        <f t="shared" si="47"/>
        <v>4</v>
      </c>
      <c r="Q350" s="349" t="str">
        <f>IF(OR(P350=0,P350=4),"",IF(L350=100,'12 - 1 - AUXILIAR-MANTENIMIENTO'!$B$129,IF(M350=1,'12 - 1 - AUXILIAR-MANTENIMIENTO'!$B$130,IF(N350=1,'12 - 1 - AUXILIAR-MANTENIMIENTO'!$B$131,IF(O350=1,'12 - 1 - AUXILIAR-MANTENIMIENTO'!$B$132,IF(N350=100,'12 - 1 - AUXILIAR-MANTENIMIENTO'!$B$133,S350))))))</f>
        <v/>
      </c>
      <c r="R350" s="363" t="str">
        <f t="shared" si="48"/>
        <v/>
      </c>
      <c r="S350" s="362" t="str">
        <f t="shared" si="52"/>
        <v/>
      </c>
      <c r="U350" s="345">
        <f t="shared" si="10"/>
        <v>0</v>
      </c>
      <c r="V350" s="345" t="b">
        <f t="shared" si="7"/>
        <v>0</v>
      </c>
      <c r="W350" s="361">
        <f t="shared" si="53"/>
        <v>0</v>
      </c>
      <c r="AA350" s="341" t="str">
        <f t="shared" si="54"/>
        <v/>
      </c>
      <c r="AB350" s="346"/>
      <c r="AC350" s="346"/>
      <c r="AD350" s="346"/>
      <c r="AE350" s="346"/>
      <c r="AF350" s="346"/>
      <c r="AG350" s="346"/>
      <c r="AH350" s="346"/>
      <c r="AI350" s="346"/>
      <c r="AJ350" s="346"/>
      <c r="AK350" s="346"/>
      <c r="AL350" s="346"/>
      <c r="AM350" s="346"/>
      <c r="AN350" s="346"/>
      <c r="AO350" s="346"/>
      <c r="AP350" s="346"/>
      <c r="AQ350" s="346"/>
      <c r="AR350" s="346"/>
    </row>
    <row r="351" spans="1:44" s="345" customFormat="1" ht="15.75" customHeight="1" x14ac:dyDescent="0.25">
      <c r="A351" s="364" t="str">
        <f t="shared" si="49"/>
        <v/>
      </c>
      <c r="B351" s="749"/>
      <c r="C351" s="750"/>
      <c r="D351" s="750"/>
      <c r="E351" s="751"/>
      <c r="F351" s="752"/>
      <c r="G351" s="753"/>
      <c r="H351" s="676"/>
      <c r="I351" s="676"/>
      <c r="J351" s="366" t="str">
        <f t="shared" si="44"/>
        <v/>
      </c>
      <c r="K351" s="365"/>
      <c r="L351" s="349">
        <f t="shared" si="50"/>
        <v>1</v>
      </c>
      <c r="M351" s="349">
        <f t="shared" si="51"/>
        <v>1</v>
      </c>
      <c r="N351" s="349">
        <f t="shared" si="45"/>
        <v>1</v>
      </c>
      <c r="O351" s="349">
        <f t="shared" si="46"/>
        <v>1</v>
      </c>
      <c r="P351" s="349">
        <f t="shared" si="47"/>
        <v>4</v>
      </c>
      <c r="Q351" s="349" t="str">
        <f>IF(OR(P351=0,P351=4),"",IF(L351=100,'12 - 1 - AUXILIAR-MANTENIMIENTO'!$B$129,IF(M351=1,'12 - 1 - AUXILIAR-MANTENIMIENTO'!$B$130,IF(N351=1,'12 - 1 - AUXILIAR-MANTENIMIENTO'!$B$131,IF(O351=1,'12 - 1 - AUXILIAR-MANTENIMIENTO'!$B$132,IF(N351=100,'12 - 1 - AUXILIAR-MANTENIMIENTO'!$B$133,S351))))))</f>
        <v/>
      </c>
      <c r="R351" s="363" t="str">
        <f t="shared" si="48"/>
        <v/>
      </c>
      <c r="S351" s="362" t="str">
        <f t="shared" si="52"/>
        <v/>
      </c>
      <c r="U351" s="345">
        <f t="shared" si="10"/>
        <v>0</v>
      </c>
      <c r="V351" s="345" t="b">
        <f t="shared" si="7"/>
        <v>0</v>
      </c>
      <c r="W351" s="361">
        <f t="shared" si="53"/>
        <v>0</v>
      </c>
      <c r="AA351" s="341" t="str">
        <f t="shared" si="54"/>
        <v/>
      </c>
      <c r="AB351" s="346"/>
      <c r="AC351" s="346"/>
      <c r="AD351" s="346"/>
      <c r="AE351" s="346"/>
      <c r="AF351" s="346"/>
      <c r="AG351" s="346"/>
      <c r="AH351" s="346"/>
      <c r="AI351" s="346"/>
      <c r="AJ351" s="346"/>
      <c r="AK351" s="346"/>
      <c r="AL351" s="346"/>
      <c r="AM351" s="346"/>
      <c r="AN351" s="346"/>
      <c r="AO351" s="346"/>
      <c r="AP351" s="346"/>
      <c r="AQ351" s="346"/>
      <c r="AR351" s="346"/>
    </row>
    <row r="352" spans="1:44" s="345" customFormat="1" ht="15.75" customHeight="1" x14ac:dyDescent="0.25">
      <c r="A352" s="364" t="str">
        <f t="shared" si="49"/>
        <v/>
      </c>
      <c r="B352" s="749"/>
      <c r="C352" s="750"/>
      <c r="D352" s="750"/>
      <c r="E352" s="751"/>
      <c r="F352" s="752"/>
      <c r="G352" s="753"/>
      <c r="H352" s="756"/>
      <c r="I352" s="757"/>
      <c r="J352" s="366" t="str">
        <f t="shared" si="44"/>
        <v/>
      </c>
      <c r="K352" s="365"/>
      <c r="L352" s="349">
        <f t="shared" si="50"/>
        <v>1</v>
      </c>
      <c r="M352" s="349">
        <f t="shared" si="51"/>
        <v>1</v>
      </c>
      <c r="N352" s="349">
        <f t="shared" si="45"/>
        <v>1</v>
      </c>
      <c r="O352" s="349">
        <f t="shared" si="46"/>
        <v>1</v>
      </c>
      <c r="P352" s="349">
        <f t="shared" si="47"/>
        <v>4</v>
      </c>
      <c r="Q352" s="349" t="str">
        <f>IF(OR(P352=0,P352=4),"",IF(L352=100,'12 - 1 - AUXILIAR-MANTENIMIENTO'!$B$129,IF(M352=1,'12 - 1 - AUXILIAR-MANTENIMIENTO'!$B$130,IF(N352=1,'12 - 1 - AUXILIAR-MANTENIMIENTO'!$B$131,IF(O352=1,'12 - 1 - AUXILIAR-MANTENIMIENTO'!$B$132,IF(N352=100,'12 - 1 - AUXILIAR-MANTENIMIENTO'!$B$133,S352))))))</f>
        <v/>
      </c>
      <c r="R352" s="363" t="str">
        <f t="shared" si="48"/>
        <v/>
      </c>
      <c r="S352" s="362" t="str">
        <f t="shared" si="52"/>
        <v/>
      </c>
      <c r="U352" s="345">
        <f t="shared" si="10"/>
        <v>0</v>
      </c>
      <c r="V352" s="345" t="b">
        <f t="shared" si="7"/>
        <v>0</v>
      </c>
      <c r="W352" s="361">
        <f t="shared" si="53"/>
        <v>0</v>
      </c>
      <c r="AA352" s="341" t="str">
        <f t="shared" si="54"/>
        <v/>
      </c>
      <c r="AB352" s="346"/>
      <c r="AC352" s="346"/>
      <c r="AD352" s="346"/>
      <c r="AE352" s="346"/>
      <c r="AF352" s="346"/>
      <c r="AG352" s="346"/>
      <c r="AH352" s="346"/>
      <c r="AI352" s="346"/>
      <c r="AJ352" s="346"/>
      <c r="AK352" s="346"/>
      <c r="AL352" s="346"/>
      <c r="AM352" s="346"/>
      <c r="AN352" s="346"/>
      <c r="AO352" s="346"/>
      <c r="AP352" s="346"/>
      <c r="AQ352" s="346"/>
      <c r="AR352" s="346"/>
    </row>
    <row r="353" spans="1:44" s="345" customFormat="1" ht="15.75" customHeight="1" x14ac:dyDescent="0.25">
      <c r="A353" s="364" t="str">
        <f t="shared" si="49"/>
        <v/>
      </c>
      <c r="B353" s="749"/>
      <c r="C353" s="750"/>
      <c r="D353" s="750"/>
      <c r="E353" s="751"/>
      <c r="F353" s="752"/>
      <c r="G353" s="753"/>
      <c r="H353" s="756"/>
      <c r="I353" s="757"/>
      <c r="J353" s="366" t="str">
        <f t="shared" si="44"/>
        <v/>
      </c>
      <c r="K353" s="365"/>
      <c r="L353" s="349">
        <f t="shared" si="50"/>
        <v>1</v>
      </c>
      <c r="M353" s="349">
        <f t="shared" si="51"/>
        <v>1</v>
      </c>
      <c r="N353" s="349">
        <f t="shared" si="45"/>
        <v>1</v>
      </c>
      <c r="O353" s="349">
        <f t="shared" si="46"/>
        <v>1</v>
      </c>
      <c r="P353" s="349">
        <f t="shared" si="47"/>
        <v>4</v>
      </c>
      <c r="Q353" s="349" t="str">
        <f>IF(OR(P353=0,P353=4),"",IF(L353=100,'12 - 1 - AUXILIAR-MANTENIMIENTO'!$B$129,IF(M353=1,'12 - 1 - AUXILIAR-MANTENIMIENTO'!$B$130,IF(N353=1,'12 - 1 - AUXILIAR-MANTENIMIENTO'!$B$131,IF(O353=1,'12 - 1 - AUXILIAR-MANTENIMIENTO'!$B$132,IF(N353=100,'12 - 1 - AUXILIAR-MANTENIMIENTO'!$B$133,S353))))))</f>
        <v/>
      </c>
      <c r="R353" s="363" t="str">
        <f t="shared" si="48"/>
        <v/>
      </c>
      <c r="S353" s="362" t="str">
        <f t="shared" si="52"/>
        <v/>
      </c>
      <c r="U353" s="345">
        <f t="shared" si="10"/>
        <v>0</v>
      </c>
      <c r="V353" s="345" t="b">
        <f t="shared" si="7"/>
        <v>0</v>
      </c>
      <c r="W353" s="361">
        <f t="shared" si="53"/>
        <v>0</v>
      </c>
      <c r="AA353" s="341" t="str">
        <f t="shared" si="54"/>
        <v/>
      </c>
      <c r="AB353" s="346"/>
      <c r="AC353" s="346"/>
      <c r="AD353" s="346"/>
      <c r="AE353" s="346"/>
      <c r="AF353" s="346"/>
      <c r="AG353" s="346"/>
      <c r="AH353" s="346"/>
      <c r="AI353" s="346"/>
      <c r="AJ353" s="346"/>
      <c r="AK353" s="346"/>
      <c r="AL353" s="346"/>
      <c r="AM353" s="346"/>
      <c r="AN353" s="346"/>
      <c r="AO353" s="346"/>
      <c r="AP353" s="346"/>
      <c r="AQ353" s="346"/>
      <c r="AR353" s="346"/>
    </row>
    <row r="354" spans="1:44" s="345" customFormat="1" x14ac:dyDescent="0.25">
      <c r="A354" s="364" t="str">
        <f t="shared" si="49"/>
        <v/>
      </c>
      <c r="B354" s="749"/>
      <c r="C354" s="750"/>
      <c r="D354" s="750"/>
      <c r="E354" s="751"/>
      <c r="F354" s="752"/>
      <c r="G354" s="753"/>
      <c r="H354" s="756"/>
      <c r="I354" s="757"/>
      <c r="J354" s="366" t="str">
        <f t="shared" si="44"/>
        <v/>
      </c>
      <c r="K354" s="365"/>
      <c r="L354" s="349">
        <f t="shared" si="50"/>
        <v>1</v>
      </c>
      <c r="M354" s="349">
        <f t="shared" si="51"/>
        <v>1</v>
      </c>
      <c r="N354" s="349">
        <f t="shared" si="45"/>
        <v>1</v>
      </c>
      <c r="O354" s="349">
        <f t="shared" si="46"/>
        <v>1</v>
      </c>
      <c r="P354" s="349">
        <f t="shared" si="47"/>
        <v>4</v>
      </c>
      <c r="Q354" s="349" t="str">
        <f>IF(OR(P354=0,P354=4),"",IF(L354=100,'12 - 1 - AUXILIAR-MANTENIMIENTO'!$B$129,IF(M354=1,'12 - 1 - AUXILIAR-MANTENIMIENTO'!$B$130,IF(N354=1,'12 - 1 - AUXILIAR-MANTENIMIENTO'!$B$131,IF(O354=1,'12 - 1 - AUXILIAR-MANTENIMIENTO'!$B$132,IF(N354=100,'12 - 1 - AUXILIAR-MANTENIMIENTO'!$B$133,S354))))))</f>
        <v/>
      </c>
      <c r="R354" s="363" t="str">
        <f t="shared" si="48"/>
        <v/>
      </c>
      <c r="S354" s="362" t="str">
        <f t="shared" si="52"/>
        <v/>
      </c>
      <c r="U354" s="345">
        <f t="shared" si="10"/>
        <v>0</v>
      </c>
      <c r="V354" s="345" t="b">
        <f t="shared" si="7"/>
        <v>0</v>
      </c>
      <c r="W354" s="361">
        <f t="shared" si="53"/>
        <v>0</v>
      </c>
      <c r="AA354" s="341" t="str">
        <f t="shared" si="54"/>
        <v/>
      </c>
      <c r="AB354" s="346"/>
      <c r="AC354" s="346"/>
      <c r="AD354" s="346"/>
      <c r="AE354" s="346"/>
      <c r="AF354" s="346"/>
      <c r="AG354" s="346"/>
      <c r="AH354" s="346"/>
      <c r="AI354" s="346"/>
      <c r="AJ354" s="346"/>
      <c r="AK354" s="346"/>
      <c r="AL354" s="346"/>
      <c r="AM354" s="346"/>
      <c r="AN354" s="346"/>
      <c r="AO354" s="346"/>
      <c r="AP354" s="346"/>
      <c r="AQ354" s="346"/>
      <c r="AR354" s="346"/>
    </row>
    <row r="355" spans="1:44" s="345" customFormat="1" x14ac:dyDescent="0.25">
      <c r="A355" s="364" t="str">
        <f t="shared" si="49"/>
        <v/>
      </c>
      <c r="B355" s="749"/>
      <c r="C355" s="750"/>
      <c r="D355" s="750"/>
      <c r="E355" s="751"/>
      <c r="F355" s="752"/>
      <c r="G355" s="753"/>
      <c r="H355" s="756"/>
      <c r="I355" s="757"/>
      <c r="J355" s="366" t="str">
        <f t="shared" si="44"/>
        <v/>
      </c>
      <c r="K355" s="365"/>
      <c r="L355" s="349">
        <f t="shared" si="50"/>
        <v>1</v>
      </c>
      <c r="M355" s="349">
        <f t="shared" si="51"/>
        <v>1</v>
      </c>
      <c r="N355" s="349">
        <f t="shared" si="45"/>
        <v>1</v>
      </c>
      <c r="O355" s="349">
        <f t="shared" si="46"/>
        <v>1</v>
      </c>
      <c r="P355" s="349">
        <f t="shared" si="47"/>
        <v>4</v>
      </c>
      <c r="Q355" s="349" t="str">
        <f>IF(OR(P355=0,P355=4),"",IF(L355=100,'12 - 1 - AUXILIAR-MANTENIMIENTO'!$B$129,IF(M355=1,'12 - 1 - AUXILIAR-MANTENIMIENTO'!$B$130,IF(N355=1,'12 - 1 - AUXILIAR-MANTENIMIENTO'!$B$131,IF(O355=1,'12 - 1 - AUXILIAR-MANTENIMIENTO'!$B$132,IF(N355=100,'12 - 1 - AUXILIAR-MANTENIMIENTO'!$B$133,S355))))))</f>
        <v/>
      </c>
      <c r="R355" s="363" t="str">
        <f t="shared" si="48"/>
        <v/>
      </c>
      <c r="S355" s="362" t="str">
        <f t="shared" si="52"/>
        <v/>
      </c>
      <c r="U355" s="345">
        <f t="shared" si="10"/>
        <v>0</v>
      </c>
      <c r="V355" s="345" t="b">
        <f t="shared" si="7"/>
        <v>0</v>
      </c>
      <c r="W355" s="361">
        <f t="shared" si="53"/>
        <v>0</v>
      </c>
      <c r="AA355" s="341" t="str">
        <f t="shared" si="54"/>
        <v/>
      </c>
      <c r="AB355" s="346"/>
      <c r="AC355" s="346"/>
      <c r="AD355" s="346"/>
      <c r="AE355" s="346"/>
      <c r="AF355" s="346"/>
      <c r="AG355" s="346"/>
      <c r="AH355" s="346"/>
      <c r="AI355" s="346"/>
      <c r="AJ355" s="346"/>
      <c r="AK355" s="346"/>
      <c r="AL355" s="346"/>
      <c r="AM355" s="346"/>
      <c r="AN355" s="346"/>
      <c r="AO355" s="346"/>
      <c r="AP355" s="346"/>
      <c r="AQ355" s="346"/>
      <c r="AR355" s="346"/>
    </row>
    <row r="356" spans="1:44" s="345" customFormat="1" x14ac:dyDescent="0.25">
      <c r="A356" s="364" t="str">
        <f t="shared" si="49"/>
        <v/>
      </c>
      <c r="B356" s="749"/>
      <c r="C356" s="750"/>
      <c r="D356" s="750"/>
      <c r="E356" s="751"/>
      <c r="F356" s="752"/>
      <c r="G356" s="753"/>
      <c r="H356" s="756"/>
      <c r="I356" s="757"/>
      <c r="J356" s="366" t="str">
        <f t="shared" ref="J356:J419" si="55">Q356</f>
        <v/>
      </c>
      <c r="K356" s="365"/>
      <c r="L356" s="349">
        <f t="shared" si="50"/>
        <v>1</v>
      </c>
      <c r="M356" s="349">
        <f t="shared" si="51"/>
        <v>1</v>
      </c>
      <c r="N356" s="349">
        <f t="shared" ref="N356:N419" si="56">IF(LEN(F356)=0,1,IF(COUNTIF($F$36:$F$540,F356)&gt;1,100,0))</f>
        <v>1</v>
      </c>
      <c r="O356" s="349">
        <f t="shared" ref="O356:O419" si="57">IF(LEN(H356)=0,1,0)</f>
        <v>1</v>
      </c>
      <c r="P356" s="349">
        <f t="shared" ref="P356:P419" si="58">SUM(L356:O356)</f>
        <v>4</v>
      </c>
      <c r="Q356" s="349" t="str">
        <f>IF(OR(P356=0,P356=4),"",IF(L356=100,'12 - 1 - AUXILIAR-MANTENIMIENTO'!$B$129,IF(M356=1,'12 - 1 - AUXILIAR-MANTENIMIENTO'!$B$130,IF(N356=1,'12 - 1 - AUXILIAR-MANTENIMIENTO'!$B$131,IF(O356=1,'12 - 1 - AUXILIAR-MANTENIMIENTO'!$B$132,IF(N356=100,'12 - 1 - AUXILIAR-MANTENIMIENTO'!$B$133,S356))))))</f>
        <v/>
      </c>
      <c r="R356" s="363" t="str">
        <f t="shared" ref="R356:R419" si="59">IF(ISBLANK(H356),"",YEAR($J$6)-YEAR(H356)+IF(MONTH($J$6)&lt;MONTH(H356),-1,0))</f>
        <v/>
      </c>
      <c r="S356" s="362" t="str">
        <f t="shared" si="52"/>
        <v/>
      </c>
      <c r="U356" s="345">
        <f t="shared" si="10"/>
        <v>0</v>
      </c>
      <c r="V356" s="345" t="b">
        <f t="shared" si="7"/>
        <v>0</v>
      </c>
      <c r="W356" s="361">
        <f t="shared" si="53"/>
        <v>0</v>
      </c>
      <c r="AA356" s="341" t="str">
        <f t="shared" si="54"/>
        <v/>
      </c>
      <c r="AB356" s="346"/>
      <c r="AC356" s="346"/>
      <c r="AD356" s="346"/>
      <c r="AE356" s="346"/>
      <c r="AF356" s="346"/>
      <c r="AG356" s="346"/>
      <c r="AH356" s="346"/>
      <c r="AI356" s="346"/>
      <c r="AJ356" s="346"/>
      <c r="AK356" s="346"/>
      <c r="AL356" s="346"/>
      <c r="AM356" s="346"/>
      <c r="AN356" s="346"/>
      <c r="AO356" s="346"/>
      <c r="AP356" s="346"/>
      <c r="AQ356" s="346"/>
      <c r="AR356" s="346"/>
    </row>
    <row r="357" spans="1:44" s="345" customFormat="1" x14ac:dyDescent="0.25">
      <c r="A357" s="364" t="str">
        <f t="shared" ref="A357:A420" si="60">IF(ISBLANK(B357),"",1+A356)</f>
        <v/>
      </c>
      <c r="B357" s="749"/>
      <c r="C357" s="750"/>
      <c r="D357" s="750"/>
      <c r="E357" s="751"/>
      <c r="F357" s="752"/>
      <c r="G357" s="753"/>
      <c r="H357" s="756"/>
      <c r="I357" s="757"/>
      <c r="J357" s="366" t="str">
        <f t="shared" si="55"/>
        <v/>
      </c>
      <c r="K357" s="365"/>
      <c r="L357" s="349">
        <f t="shared" si="50"/>
        <v>1</v>
      </c>
      <c r="M357" s="349">
        <f t="shared" si="51"/>
        <v>1</v>
      </c>
      <c r="N357" s="349">
        <f t="shared" si="56"/>
        <v>1</v>
      </c>
      <c r="O357" s="349">
        <f t="shared" si="57"/>
        <v>1</v>
      </c>
      <c r="P357" s="349">
        <f t="shared" si="58"/>
        <v>4</v>
      </c>
      <c r="Q357" s="349" t="str">
        <f>IF(OR(P357=0,P357=4),"",IF(L357=100,'12 - 1 - AUXILIAR-MANTENIMIENTO'!$B$129,IF(M357=1,'12 - 1 - AUXILIAR-MANTENIMIENTO'!$B$130,IF(N357=1,'12 - 1 - AUXILIAR-MANTENIMIENTO'!$B$131,IF(O357=1,'12 - 1 - AUXILIAR-MANTENIMIENTO'!$B$132,IF(N357=100,'12 - 1 - AUXILIAR-MANTENIMIENTO'!$B$133,S357))))))</f>
        <v/>
      </c>
      <c r="R357" s="363" t="str">
        <f t="shared" si="59"/>
        <v/>
      </c>
      <c r="S357" s="362" t="str">
        <f t="shared" si="52"/>
        <v/>
      </c>
      <c r="U357" s="345">
        <f t="shared" si="10"/>
        <v>0</v>
      </c>
      <c r="V357" s="345" t="b">
        <f t="shared" si="7"/>
        <v>0</v>
      </c>
      <c r="W357" s="361">
        <f t="shared" si="53"/>
        <v>0</v>
      </c>
      <c r="AA357" s="341" t="str">
        <f t="shared" si="54"/>
        <v/>
      </c>
      <c r="AB357" s="346"/>
      <c r="AC357" s="346"/>
      <c r="AD357" s="346"/>
      <c r="AE357" s="346"/>
      <c r="AF357" s="346"/>
      <c r="AG357" s="346"/>
      <c r="AH357" s="346"/>
      <c r="AI357" s="346"/>
      <c r="AJ357" s="346"/>
      <c r="AK357" s="346"/>
      <c r="AL357" s="346"/>
      <c r="AM357" s="346"/>
      <c r="AN357" s="346"/>
      <c r="AO357" s="346"/>
      <c r="AP357" s="346"/>
      <c r="AQ357" s="346"/>
      <c r="AR357" s="346"/>
    </row>
    <row r="358" spans="1:44" s="345" customFormat="1" x14ac:dyDescent="0.25">
      <c r="A358" s="364" t="str">
        <f t="shared" si="60"/>
        <v/>
      </c>
      <c r="B358" s="749"/>
      <c r="C358" s="750"/>
      <c r="D358" s="750"/>
      <c r="E358" s="751"/>
      <c r="F358" s="752"/>
      <c r="G358" s="753"/>
      <c r="H358" s="756"/>
      <c r="I358" s="757"/>
      <c r="J358" s="366" t="str">
        <f t="shared" si="55"/>
        <v/>
      </c>
      <c r="K358" s="365"/>
      <c r="L358" s="349">
        <f t="shared" si="50"/>
        <v>1</v>
      </c>
      <c r="M358" s="349">
        <f t="shared" si="51"/>
        <v>1</v>
      </c>
      <c r="N358" s="349">
        <f t="shared" si="56"/>
        <v>1</v>
      </c>
      <c r="O358" s="349">
        <f t="shared" si="57"/>
        <v>1</v>
      </c>
      <c r="P358" s="349">
        <f t="shared" si="58"/>
        <v>4</v>
      </c>
      <c r="Q358" s="349" t="str">
        <f>IF(OR(P358=0,P358=4),"",IF(L358=100,'12 - 1 - AUXILIAR-MANTENIMIENTO'!$B$129,IF(M358=1,'12 - 1 - AUXILIAR-MANTENIMIENTO'!$B$130,IF(N358=1,'12 - 1 - AUXILIAR-MANTENIMIENTO'!$B$131,IF(O358=1,'12 - 1 - AUXILIAR-MANTENIMIENTO'!$B$132,IF(N358=100,'12 - 1 - AUXILIAR-MANTENIMIENTO'!$B$133,S358))))))</f>
        <v/>
      </c>
      <c r="R358" s="363" t="str">
        <f t="shared" si="59"/>
        <v/>
      </c>
      <c r="S358" s="362" t="str">
        <f t="shared" si="52"/>
        <v/>
      </c>
      <c r="U358" s="345">
        <f t="shared" si="10"/>
        <v>0</v>
      </c>
      <c r="V358" s="345" t="b">
        <f t="shared" si="7"/>
        <v>0</v>
      </c>
      <c r="W358" s="361">
        <f t="shared" si="53"/>
        <v>0</v>
      </c>
      <c r="AA358" s="341" t="str">
        <f t="shared" si="54"/>
        <v/>
      </c>
      <c r="AB358" s="346"/>
      <c r="AC358" s="346"/>
      <c r="AD358" s="346"/>
      <c r="AE358" s="346"/>
      <c r="AF358" s="346"/>
      <c r="AG358" s="346"/>
      <c r="AH358" s="346"/>
      <c r="AI358" s="346"/>
      <c r="AJ358" s="346"/>
      <c r="AK358" s="346"/>
      <c r="AL358" s="346"/>
      <c r="AM358" s="346"/>
      <c r="AN358" s="346"/>
      <c r="AO358" s="346"/>
      <c r="AP358" s="346"/>
      <c r="AQ358" s="346"/>
      <c r="AR358" s="346"/>
    </row>
    <row r="359" spans="1:44" s="345" customFormat="1" x14ac:dyDescent="0.25">
      <c r="A359" s="364" t="str">
        <f t="shared" si="60"/>
        <v/>
      </c>
      <c r="B359" s="749"/>
      <c r="C359" s="750"/>
      <c r="D359" s="750"/>
      <c r="E359" s="751"/>
      <c r="F359" s="752"/>
      <c r="G359" s="753"/>
      <c r="H359" s="756"/>
      <c r="I359" s="757"/>
      <c r="J359" s="366" t="str">
        <f t="shared" si="55"/>
        <v/>
      </c>
      <c r="K359" s="365"/>
      <c r="L359" s="349">
        <f t="shared" si="50"/>
        <v>1</v>
      </c>
      <c r="M359" s="349">
        <f t="shared" si="51"/>
        <v>1</v>
      </c>
      <c r="N359" s="349">
        <f t="shared" si="56"/>
        <v>1</v>
      </c>
      <c r="O359" s="349">
        <f t="shared" si="57"/>
        <v>1</v>
      </c>
      <c r="P359" s="349">
        <f t="shared" si="58"/>
        <v>4</v>
      </c>
      <c r="Q359" s="349" t="str">
        <f>IF(OR(P359=0,P359=4),"",IF(L359=100,'12 - 1 - AUXILIAR-MANTENIMIENTO'!$B$129,IF(M359=1,'12 - 1 - AUXILIAR-MANTENIMIENTO'!$B$130,IF(N359=1,'12 - 1 - AUXILIAR-MANTENIMIENTO'!$B$131,IF(O359=1,'12 - 1 - AUXILIAR-MANTENIMIENTO'!$B$132,IF(N359=100,'12 - 1 - AUXILIAR-MANTENIMIENTO'!$B$133,S359))))))</f>
        <v/>
      </c>
      <c r="R359" s="363" t="str">
        <f t="shared" si="59"/>
        <v/>
      </c>
      <c r="S359" s="362" t="str">
        <f t="shared" si="52"/>
        <v/>
      </c>
      <c r="U359" s="345">
        <f t="shared" si="10"/>
        <v>0</v>
      </c>
      <c r="V359" s="345" t="b">
        <f t="shared" si="7"/>
        <v>0</v>
      </c>
      <c r="W359" s="361">
        <f t="shared" si="53"/>
        <v>0</v>
      </c>
      <c r="AA359" s="341" t="str">
        <f t="shared" si="54"/>
        <v/>
      </c>
      <c r="AB359" s="346"/>
      <c r="AC359" s="346"/>
      <c r="AD359" s="346"/>
      <c r="AE359" s="346"/>
      <c r="AF359" s="346"/>
      <c r="AG359" s="346"/>
      <c r="AH359" s="346"/>
      <c r="AI359" s="346"/>
      <c r="AJ359" s="346"/>
      <c r="AK359" s="346"/>
      <c r="AL359" s="346"/>
      <c r="AM359" s="346"/>
      <c r="AN359" s="346"/>
      <c r="AO359" s="346"/>
      <c r="AP359" s="346"/>
      <c r="AQ359" s="346"/>
      <c r="AR359" s="346"/>
    </row>
    <row r="360" spans="1:44" s="345" customFormat="1" x14ac:dyDescent="0.25">
      <c r="A360" s="364" t="str">
        <f t="shared" si="60"/>
        <v/>
      </c>
      <c r="B360" s="749"/>
      <c r="C360" s="750"/>
      <c r="D360" s="750"/>
      <c r="E360" s="751"/>
      <c r="F360" s="752"/>
      <c r="G360" s="753"/>
      <c r="H360" s="756"/>
      <c r="I360" s="757"/>
      <c r="J360" s="366" t="str">
        <f t="shared" si="55"/>
        <v/>
      </c>
      <c r="K360" s="365"/>
      <c r="L360" s="349">
        <f t="shared" si="50"/>
        <v>1</v>
      </c>
      <c r="M360" s="349">
        <f t="shared" si="51"/>
        <v>1</v>
      </c>
      <c r="N360" s="349">
        <f t="shared" si="56"/>
        <v>1</v>
      </c>
      <c r="O360" s="349">
        <f t="shared" si="57"/>
        <v>1</v>
      </c>
      <c r="P360" s="349">
        <f t="shared" si="58"/>
        <v>4</v>
      </c>
      <c r="Q360" s="349" t="str">
        <f>IF(OR(P360=0,P360=4),"",IF(L360=100,'12 - 1 - AUXILIAR-MANTENIMIENTO'!$B$129,IF(M360=1,'12 - 1 - AUXILIAR-MANTENIMIENTO'!$B$130,IF(N360=1,'12 - 1 - AUXILIAR-MANTENIMIENTO'!$B$131,IF(O360=1,'12 - 1 - AUXILIAR-MANTENIMIENTO'!$B$132,IF(N360=100,'12 - 1 - AUXILIAR-MANTENIMIENTO'!$B$133,S360))))))</f>
        <v/>
      </c>
      <c r="R360" s="363" t="str">
        <f t="shared" si="59"/>
        <v/>
      </c>
      <c r="S360" s="362" t="str">
        <f t="shared" si="52"/>
        <v/>
      </c>
      <c r="U360" s="345">
        <f t="shared" si="10"/>
        <v>0</v>
      </c>
      <c r="V360" s="345" t="b">
        <f t="shared" si="7"/>
        <v>0</v>
      </c>
      <c r="W360" s="361">
        <f t="shared" si="53"/>
        <v>0</v>
      </c>
      <c r="AA360" s="341" t="str">
        <f t="shared" si="54"/>
        <v/>
      </c>
      <c r="AB360" s="346"/>
      <c r="AC360" s="346"/>
      <c r="AD360" s="346"/>
      <c r="AE360" s="346"/>
      <c r="AF360" s="346"/>
      <c r="AG360" s="346"/>
      <c r="AH360" s="346"/>
      <c r="AI360" s="346"/>
      <c r="AJ360" s="346"/>
      <c r="AK360" s="346"/>
      <c r="AL360" s="346"/>
      <c r="AM360" s="346"/>
      <c r="AN360" s="346"/>
      <c r="AO360" s="346"/>
      <c r="AP360" s="346"/>
      <c r="AQ360" s="346"/>
      <c r="AR360" s="346"/>
    </row>
    <row r="361" spans="1:44" s="345" customFormat="1" x14ac:dyDescent="0.25">
      <c r="A361" s="364" t="str">
        <f t="shared" si="60"/>
        <v/>
      </c>
      <c r="B361" s="749"/>
      <c r="C361" s="750"/>
      <c r="D361" s="750"/>
      <c r="E361" s="751"/>
      <c r="F361" s="752"/>
      <c r="G361" s="753"/>
      <c r="H361" s="756"/>
      <c r="I361" s="757"/>
      <c r="J361" s="366" t="str">
        <f t="shared" si="55"/>
        <v/>
      </c>
      <c r="K361" s="365"/>
      <c r="L361" s="349">
        <f t="shared" si="50"/>
        <v>1</v>
      </c>
      <c r="M361" s="349">
        <f t="shared" si="51"/>
        <v>1</v>
      </c>
      <c r="N361" s="349">
        <f t="shared" si="56"/>
        <v>1</v>
      </c>
      <c r="O361" s="349">
        <f t="shared" si="57"/>
        <v>1</v>
      </c>
      <c r="P361" s="349">
        <f t="shared" si="58"/>
        <v>4</v>
      </c>
      <c r="Q361" s="349" t="str">
        <f>IF(OR(P361=0,P361=4),"",IF(L361=100,'12 - 1 - AUXILIAR-MANTENIMIENTO'!$B$129,IF(M361=1,'12 - 1 - AUXILIAR-MANTENIMIENTO'!$B$130,IF(N361=1,'12 - 1 - AUXILIAR-MANTENIMIENTO'!$B$131,IF(O361=1,'12 - 1 - AUXILIAR-MANTENIMIENTO'!$B$132,IF(N361=100,'12 - 1 - AUXILIAR-MANTENIMIENTO'!$B$133,S361))))))</f>
        <v/>
      </c>
      <c r="R361" s="363" t="str">
        <f t="shared" si="59"/>
        <v/>
      </c>
      <c r="S361" s="362" t="str">
        <f t="shared" si="52"/>
        <v/>
      </c>
      <c r="U361" s="345">
        <f t="shared" si="10"/>
        <v>0</v>
      </c>
      <c r="V361" s="345" t="b">
        <f t="shared" si="7"/>
        <v>0</v>
      </c>
      <c r="W361" s="361">
        <f t="shared" si="53"/>
        <v>0</v>
      </c>
      <c r="AA361" s="341" t="str">
        <f t="shared" si="54"/>
        <v/>
      </c>
      <c r="AB361" s="346"/>
      <c r="AC361" s="346"/>
      <c r="AD361" s="346"/>
      <c r="AE361" s="346"/>
      <c r="AF361" s="346"/>
      <c r="AG361" s="346"/>
      <c r="AH361" s="346"/>
      <c r="AI361" s="346"/>
      <c r="AJ361" s="346"/>
      <c r="AK361" s="346"/>
      <c r="AL361" s="346"/>
      <c r="AM361" s="346"/>
      <c r="AN361" s="346"/>
      <c r="AO361" s="346"/>
      <c r="AP361" s="346"/>
      <c r="AQ361" s="346"/>
      <c r="AR361" s="346"/>
    </row>
    <row r="362" spans="1:44" s="345" customFormat="1" x14ac:dyDescent="0.25">
      <c r="A362" s="364" t="str">
        <f t="shared" si="60"/>
        <v/>
      </c>
      <c r="B362" s="749"/>
      <c r="C362" s="750"/>
      <c r="D362" s="750"/>
      <c r="E362" s="751"/>
      <c r="F362" s="752"/>
      <c r="G362" s="753"/>
      <c r="H362" s="756"/>
      <c r="I362" s="757"/>
      <c r="J362" s="366" t="str">
        <f t="shared" si="55"/>
        <v/>
      </c>
      <c r="K362" s="365"/>
      <c r="L362" s="349">
        <f t="shared" ref="L362:L425" si="61">IF(ISERROR(A362),100,1)</f>
        <v>1</v>
      </c>
      <c r="M362" s="349">
        <f t="shared" ref="M362:M425" si="62">IF(LEN(B362)=0,1,0)</f>
        <v>1</v>
      </c>
      <c r="N362" s="349">
        <f t="shared" si="56"/>
        <v>1</v>
      </c>
      <c r="O362" s="349">
        <f t="shared" si="57"/>
        <v>1</v>
      </c>
      <c r="P362" s="349">
        <f t="shared" si="58"/>
        <v>4</v>
      </c>
      <c r="Q362" s="349" t="str">
        <f>IF(OR(P362=0,P362=4),"",IF(L362=100,'12 - 1 - AUXILIAR-MANTENIMIENTO'!$B$129,IF(M362=1,'12 - 1 - AUXILIAR-MANTENIMIENTO'!$B$130,IF(N362=1,'12 - 1 - AUXILIAR-MANTENIMIENTO'!$B$131,IF(O362=1,'12 - 1 - AUXILIAR-MANTENIMIENTO'!$B$132,IF(N362=100,'12 - 1 - AUXILIAR-MANTENIMIENTO'!$B$133,S362))))))</f>
        <v/>
      </c>
      <c r="R362" s="363" t="str">
        <f t="shared" si="59"/>
        <v/>
      </c>
      <c r="S362" s="362" t="str">
        <f t="shared" ref="S362:S425" si="63">IF(R362="","",IF(AND(R362&gt;=3,R362&lt;=60),"CORRECTO","INCORRECTO"))</f>
        <v/>
      </c>
      <c r="U362" s="345">
        <f t="shared" si="10"/>
        <v>0</v>
      </c>
      <c r="V362" s="345" t="b">
        <f t="shared" si="7"/>
        <v>0</v>
      </c>
      <c r="W362" s="361">
        <f t="shared" si="53"/>
        <v>0</v>
      </c>
      <c r="AA362" s="341" t="str">
        <f t="shared" si="54"/>
        <v/>
      </c>
      <c r="AB362" s="346"/>
      <c r="AC362" s="346"/>
      <c r="AD362" s="346"/>
      <c r="AE362" s="346"/>
      <c r="AF362" s="346"/>
      <c r="AG362" s="346"/>
      <c r="AH362" s="346"/>
      <c r="AI362" s="346"/>
      <c r="AJ362" s="346"/>
      <c r="AK362" s="346"/>
      <c r="AL362" s="346"/>
      <c r="AM362" s="346"/>
      <c r="AN362" s="346"/>
      <c r="AO362" s="346"/>
      <c r="AP362" s="346"/>
      <c r="AQ362" s="346"/>
      <c r="AR362" s="346"/>
    </row>
    <row r="363" spans="1:44" s="345" customFormat="1" x14ac:dyDescent="0.25">
      <c r="A363" s="364" t="str">
        <f t="shared" si="60"/>
        <v/>
      </c>
      <c r="B363" s="749"/>
      <c r="C363" s="750"/>
      <c r="D363" s="750"/>
      <c r="E363" s="751"/>
      <c r="F363" s="752"/>
      <c r="G363" s="753"/>
      <c r="H363" s="756"/>
      <c r="I363" s="757"/>
      <c r="J363" s="366" t="str">
        <f t="shared" si="55"/>
        <v/>
      </c>
      <c r="K363" s="365"/>
      <c r="L363" s="349">
        <f t="shared" si="61"/>
        <v>1</v>
      </c>
      <c r="M363" s="349">
        <f t="shared" si="62"/>
        <v>1</v>
      </c>
      <c r="N363" s="349">
        <f t="shared" si="56"/>
        <v>1</v>
      </c>
      <c r="O363" s="349">
        <f t="shared" si="57"/>
        <v>1</v>
      </c>
      <c r="P363" s="349">
        <f t="shared" si="58"/>
        <v>4</v>
      </c>
      <c r="Q363" s="349" t="str">
        <f>IF(OR(P363=0,P363=4),"",IF(L363=100,'12 - 1 - AUXILIAR-MANTENIMIENTO'!$B$129,IF(M363=1,'12 - 1 - AUXILIAR-MANTENIMIENTO'!$B$130,IF(N363=1,'12 - 1 - AUXILIAR-MANTENIMIENTO'!$B$131,IF(O363=1,'12 - 1 - AUXILIAR-MANTENIMIENTO'!$B$132,IF(N363=100,'12 - 1 - AUXILIAR-MANTENIMIENTO'!$B$133,S363))))))</f>
        <v/>
      </c>
      <c r="R363" s="363" t="str">
        <f t="shared" si="59"/>
        <v/>
      </c>
      <c r="S363" s="362" t="str">
        <f t="shared" si="63"/>
        <v/>
      </c>
      <c r="U363" s="345">
        <f t="shared" si="10"/>
        <v>0</v>
      </c>
      <c r="V363" s="345" t="b">
        <f t="shared" si="7"/>
        <v>0</v>
      </c>
      <c r="W363" s="361">
        <f t="shared" si="53"/>
        <v>0</v>
      </c>
      <c r="AA363" s="341" t="str">
        <f t="shared" si="54"/>
        <v/>
      </c>
      <c r="AB363" s="346"/>
      <c r="AC363" s="346"/>
      <c r="AD363" s="346"/>
      <c r="AE363" s="346"/>
      <c r="AF363" s="346"/>
      <c r="AG363" s="346"/>
      <c r="AH363" s="346"/>
      <c r="AI363" s="346"/>
      <c r="AJ363" s="346"/>
      <c r="AK363" s="346"/>
      <c r="AL363" s="346"/>
      <c r="AM363" s="346"/>
      <c r="AN363" s="346"/>
      <c r="AO363" s="346"/>
      <c r="AP363" s="346"/>
      <c r="AQ363" s="346"/>
      <c r="AR363" s="346"/>
    </row>
    <row r="364" spans="1:44" s="345" customFormat="1" x14ac:dyDescent="0.25">
      <c r="A364" s="364" t="str">
        <f t="shared" si="60"/>
        <v/>
      </c>
      <c r="B364" s="749"/>
      <c r="C364" s="750"/>
      <c r="D364" s="750"/>
      <c r="E364" s="751"/>
      <c r="F364" s="752"/>
      <c r="G364" s="753"/>
      <c r="H364" s="756"/>
      <c r="I364" s="757"/>
      <c r="J364" s="366" t="str">
        <f t="shared" si="55"/>
        <v/>
      </c>
      <c r="K364" s="365"/>
      <c r="L364" s="349">
        <f t="shared" si="61"/>
        <v>1</v>
      </c>
      <c r="M364" s="349">
        <f t="shared" si="62"/>
        <v>1</v>
      </c>
      <c r="N364" s="349">
        <f t="shared" si="56"/>
        <v>1</v>
      </c>
      <c r="O364" s="349">
        <f t="shared" si="57"/>
        <v>1</v>
      </c>
      <c r="P364" s="349">
        <f t="shared" si="58"/>
        <v>4</v>
      </c>
      <c r="Q364" s="349" t="str">
        <f>IF(OR(P364=0,P364=4),"",IF(L364=100,'12 - 1 - AUXILIAR-MANTENIMIENTO'!$B$129,IF(M364=1,'12 - 1 - AUXILIAR-MANTENIMIENTO'!$B$130,IF(N364=1,'12 - 1 - AUXILIAR-MANTENIMIENTO'!$B$131,IF(O364=1,'12 - 1 - AUXILIAR-MANTENIMIENTO'!$B$132,IF(N364=100,'12 - 1 - AUXILIAR-MANTENIMIENTO'!$B$133,S364))))))</f>
        <v/>
      </c>
      <c r="R364" s="363" t="str">
        <f t="shared" si="59"/>
        <v/>
      </c>
      <c r="S364" s="362" t="str">
        <f t="shared" si="63"/>
        <v/>
      </c>
      <c r="U364" s="345">
        <f t="shared" si="10"/>
        <v>0</v>
      </c>
      <c r="V364" s="345" t="b">
        <f t="shared" si="7"/>
        <v>0</v>
      </c>
      <c r="W364" s="361">
        <f t="shared" si="53"/>
        <v>0</v>
      </c>
      <c r="X364" s="367"/>
      <c r="AA364" s="341" t="str">
        <f t="shared" si="54"/>
        <v/>
      </c>
      <c r="AB364" s="346"/>
      <c r="AC364" s="346"/>
      <c r="AD364" s="346"/>
      <c r="AE364" s="346"/>
      <c r="AF364" s="346"/>
      <c r="AG364" s="346"/>
      <c r="AH364" s="346"/>
      <c r="AI364" s="346"/>
      <c r="AJ364" s="346"/>
      <c r="AK364" s="346"/>
      <c r="AL364" s="346"/>
      <c r="AM364" s="346"/>
      <c r="AN364" s="346"/>
      <c r="AO364" s="346"/>
      <c r="AP364" s="346"/>
      <c r="AQ364" s="346"/>
      <c r="AR364" s="346"/>
    </row>
    <row r="365" spans="1:44" s="367" customFormat="1" x14ac:dyDescent="0.25">
      <c r="A365" s="364" t="str">
        <f t="shared" si="60"/>
        <v/>
      </c>
      <c r="B365" s="749"/>
      <c r="C365" s="750"/>
      <c r="D365" s="750"/>
      <c r="E365" s="751"/>
      <c r="F365" s="752"/>
      <c r="G365" s="753"/>
      <c r="H365" s="756"/>
      <c r="I365" s="757"/>
      <c r="J365" s="366" t="str">
        <f t="shared" si="55"/>
        <v/>
      </c>
      <c r="K365" s="365"/>
      <c r="L365" s="349">
        <f t="shared" si="61"/>
        <v>1</v>
      </c>
      <c r="M365" s="349">
        <f t="shared" si="62"/>
        <v>1</v>
      </c>
      <c r="N365" s="349">
        <f t="shared" si="56"/>
        <v>1</v>
      </c>
      <c r="O365" s="349">
        <f t="shared" si="57"/>
        <v>1</v>
      </c>
      <c r="P365" s="349">
        <f t="shared" si="58"/>
        <v>4</v>
      </c>
      <c r="Q365" s="349" t="str">
        <f>IF(OR(P365=0,P365=4),"",IF(L365=100,'12 - 1 - AUXILIAR-MANTENIMIENTO'!$B$129,IF(M365=1,'12 - 1 - AUXILIAR-MANTENIMIENTO'!$B$130,IF(N365=1,'12 - 1 - AUXILIAR-MANTENIMIENTO'!$B$131,IF(O365=1,'12 - 1 - AUXILIAR-MANTENIMIENTO'!$B$132,IF(N365=100,'12 - 1 - AUXILIAR-MANTENIMIENTO'!$B$133,S365))))))</f>
        <v/>
      </c>
      <c r="R365" s="363" t="str">
        <f t="shared" si="59"/>
        <v/>
      </c>
      <c r="S365" s="362" t="str">
        <f t="shared" si="63"/>
        <v/>
      </c>
      <c r="U365" s="345">
        <f t="shared" si="10"/>
        <v>0</v>
      </c>
      <c r="V365" s="345" t="b">
        <f t="shared" si="7"/>
        <v>0</v>
      </c>
      <c r="W365" s="361">
        <f t="shared" si="53"/>
        <v>0</v>
      </c>
      <c r="X365" s="345"/>
      <c r="AA365" s="341" t="str">
        <f t="shared" si="54"/>
        <v/>
      </c>
      <c r="AB365" s="368"/>
      <c r="AC365" s="368"/>
      <c r="AD365" s="368"/>
      <c r="AE365" s="368"/>
      <c r="AF365" s="368"/>
      <c r="AG365" s="368"/>
      <c r="AH365" s="368"/>
      <c r="AI365" s="368"/>
      <c r="AJ365" s="368"/>
      <c r="AK365" s="368"/>
      <c r="AL365" s="368"/>
      <c r="AM365" s="368"/>
      <c r="AN365" s="368"/>
      <c r="AO365" s="368"/>
      <c r="AP365" s="368"/>
      <c r="AQ365" s="368"/>
      <c r="AR365" s="368"/>
    </row>
    <row r="366" spans="1:44" s="345" customFormat="1" x14ac:dyDescent="0.25">
      <c r="A366" s="364" t="str">
        <f t="shared" si="60"/>
        <v/>
      </c>
      <c r="B366" s="749"/>
      <c r="C366" s="750"/>
      <c r="D366" s="750"/>
      <c r="E366" s="751"/>
      <c r="F366" s="752"/>
      <c r="G366" s="753"/>
      <c r="H366" s="756"/>
      <c r="I366" s="757"/>
      <c r="J366" s="366" t="str">
        <f t="shared" si="55"/>
        <v/>
      </c>
      <c r="K366" s="365"/>
      <c r="L366" s="349">
        <f t="shared" si="61"/>
        <v>1</v>
      </c>
      <c r="M366" s="349">
        <f t="shared" si="62"/>
        <v>1</v>
      </c>
      <c r="N366" s="349">
        <f t="shared" si="56"/>
        <v>1</v>
      </c>
      <c r="O366" s="349">
        <f t="shared" si="57"/>
        <v>1</v>
      </c>
      <c r="P366" s="349">
        <f t="shared" si="58"/>
        <v>4</v>
      </c>
      <c r="Q366" s="349" t="str">
        <f>IF(OR(P366=0,P366=4),"",IF(L366=100,'12 - 1 - AUXILIAR-MANTENIMIENTO'!$B$129,IF(M366=1,'12 - 1 - AUXILIAR-MANTENIMIENTO'!$B$130,IF(N366=1,'12 - 1 - AUXILIAR-MANTENIMIENTO'!$B$131,IF(O366=1,'12 - 1 - AUXILIAR-MANTENIMIENTO'!$B$132,IF(N366=100,'12 - 1 - AUXILIAR-MANTENIMIENTO'!$B$133,S366))))))</f>
        <v/>
      </c>
      <c r="R366" s="363" t="str">
        <f t="shared" si="59"/>
        <v/>
      </c>
      <c r="S366" s="362" t="str">
        <f t="shared" si="63"/>
        <v/>
      </c>
      <c r="U366" s="345">
        <f t="shared" si="10"/>
        <v>0</v>
      </c>
      <c r="V366" s="345" t="b">
        <f t="shared" si="7"/>
        <v>0</v>
      </c>
      <c r="W366" s="361">
        <f t="shared" si="53"/>
        <v>0</v>
      </c>
      <c r="AA366" s="341" t="str">
        <f t="shared" si="54"/>
        <v/>
      </c>
      <c r="AB366" s="346"/>
      <c r="AC366" s="346"/>
      <c r="AD366" s="346"/>
      <c r="AE366" s="346"/>
      <c r="AF366" s="346"/>
      <c r="AG366" s="346"/>
      <c r="AH366" s="346"/>
      <c r="AI366" s="346"/>
      <c r="AJ366" s="346"/>
      <c r="AK366" s="346"/>
      <c r="AL366" s="346"/>
      <c r="AM366" s="346"/>
      <c r="AN366" s="346"/>
      <c r="AO366" s="346"/>
      <c r="AP366" s="346"/>
      <c r="AQ366" s="346"/>
      <c r="AR366" s="346"/>
    </row>
    <row r="367" spans="1:44" s="345" customFormat="1" x14ac:dyDescent="0.25">
      <c r="A367" s="364" t="str">
        <f t="shared" si="60"/>
        <v/>
      </c>
      <c r="B367" s="749"/>
      <c r="C367" s="750"/>
      <c r="D367" s="750"/>
      <c r="E367" s="751"/>
      <c r="F367" s="752"/>
      <c r="G367" s="753"/>
      <c r="H367" s="756"/>
      <c r="I367" s="757"/>
      <c r="J367" s="366" t="str">
        <f t="shared" si="55"/>
        <v/>
      </c>
      <c r="K367" s="365"/>
      <c r="L367" s="349">
        <f t="shared" si="61"/>
        <v>1</v>
      </c>
      <c r="M367" s="349">
        <f t="shared" si="62"/>
        <v>1</v>
      </c>
      <c r="N367" s="349">
        <f t="shared" si="56"/>
        <v>1</v>
      </c>
      <c r="O367" s="349">
        <f t="shared" si="57"/>
        <v>1</v>
      </c>
      <c r="P367" s="349">
        <f t="shared" si="58"/>
        <v>4</v>
      </c>
      <c r="Q367" s="349" t="str">
        <f>IF(OR(P367=0,P367=4),"",IF(L367=100,'12 - 1 - AUXILIAR-MANTENIMIENTO'!$B$129,IF(M367=1,'12 - 1 - AUXILIAR-MANTENIMIENTO'!$B$130,IF(N367=1,'12 - 1 - AUXILIAR-MANTENIMIENTO'!$B$131,IF(O367=1,'12 - 1 - AUXILIAR-MANTENIMIENTO'!$B$132,IF(N367=100,'12 - 1 - AUXILIAR-MANTENIMIENTO'!$B$133,S367))))))</f>
        <v/>
      </c>
      <c r="R367" s="363" t="str">
        <f t="shared" si="59"/>
        <v/>
      </c>
      <c r="S367" s="362" t="str">
        <f t="shared" si="63"/>
        <v/>
      </c>
      <c r="U367" s="345">
        <f t="shared" si="10"/>
        <v>0</v>
      </c>
      <c r="V367" s="345" t="b">
        <f t="shared" si="7"/>
        <v>0</v>
      </c>
      <c r="W367" s="361">
        <f t="shared" si="53"/>
        <v>0</v>
      </c>
      <c r="AA367" s="341" t="str">
        <f t="shared" si="54"/>
        <v/>
      </c>
      <c r="AB367" s="346"/>
      <c r="AC367" s="346"/>
      <c r="AD367" s="346"/>
      <c r="AE367" s="346"/>
      <c r="AF367" s="346"/>
      <c r="AG367" s="346"/>
      <c r="AH367" s="346"/>
      <c r="AI367" s="346"/>
      <c r="AJ367" s="346"/>
      <c r="AK367" s="346"/>
      <c r="AL367" s="346"/>
      <c r="AM367" s="346"/>
      <c r="AN367" s="346"/>
      <c r="AO367" s="346"/>
      <c r="AP367" s="346"/>
      <c r="AQ367" s="346"/>
      <c r="AR367" s="346"/>
    </row>
    <row r="368" spans="1:44" s="345" customFormat="1" x14ac:dyDescent="0.25">
      <c r="A368" s="364" t="str">
        <f t="shared" si="60"/>
        <v/>
      </c>
      <c r="B368" s="749"/>
      <c r="C368" s="750"/>
      <c r="D368" s="750"/>
      <c r="E368" s="751"/>
      <c r="F368" s="752"/>
      <c r="G368" s="753"/>
      <c r="H368" s="756"/>
      <c r="I368" s="757"/>
      <c r="J368" s="366" t="str">
        <f t="shared" si="55"/>
        <v/>
      </c>
      <c r="K368" s="365"/>
      <c r="L368" s="349">
        <f t="shared" si="61"/>
        <v>1</v>
      </c>
      <c r="M368" s="349">
        <f t="shared" si="62"/>
        <v>1</v>
      </c>
      <c r="N368" s="349">
        <f t="shared" si="56"/>
        <v>1</v>
      </c>
      <c r="O368" s="349">
        <f t="shared" si="57"/>
        <v>1</v>
      </c>
      <c r="P368" s="349">
        <f t="shared" si="58"/>
        <v>4</v>
      </c>
      <c r="Q368" s="349" t="str">
        <f>IF(OR(P368=0,P368=4),"",IF(L368=100,'12 - 1 - AUXILIAR-MANTENIMIENTO'!$B$129,IF(M368=1,'12 - 1 - AUXILIAR-MANTENIMIENTO'!$B$130,IF(N368=1,'12 - 1 - AUXILIAR-MANTENIMIENTO'!$B$131,IF(O368=1,'12 - 1 - AUXILIAR-MANTENIMIENTO'!$B$132,IF(N368=100,'12 - 1 - AUXILIAR-MANTENIMIENTO'!$B$133,S368))))))</f>
        <v/>
      </c>
      <c r="R368" s="363" t="str">
        <f t="shared" si="59"/>
        <v/>
      </c>
      <c r="S368" s="362" t="str">
        <f t="shared" si="63"/>
        <v/>
      </c>
      <c r="U368" s="345">
        <f t="shared" si="10"/>
        <v>0</v>
      </c>
      <c r="V368" s="345" t="b">
        <f t="shared" si="7"/>
        <v>0</v>
      </c>
      <c r="W368" s="361">
        <f t="shared" si="53"/>
        <v>0</v>
      </c>
      <c r="AA368" s="341" t="str">
        <f t="shared" si="54"/>
        <v/>
      </c>
      <c r="AB368" s="346"/>
      <c r="AC368" s="346"/>
      <c r="AD368" s="346"/>
      <c r="AE368" s="346"/>
      <c r="AF368" s="346"/>
      <c r="AG368" s="346"/>
      <c r="AH368" s="346"/>
      <c r="AI368" s="346"/>
      <c r="AJ368" s="346"/>
      <c r="AK368" s="346"/>
      <c r="AL368" s="346"/>
      <c r="AM368" s="346"/>
      <c r="AN368" s="346"/>
      <c r="AO368" s="346"/>
      <c r="AP368" s="346"/>
      <c r="AQ368" s="346"/>
      <c r="AR368" s="346"/>
    </row>
    <row r="369" spans="1:44" s="345" customFormat="1" x14ac:dyDescent="0.25">
      <c r="A369" s="364" t="str">
        <f t="shared" si="60"/>
        <v/>
      </c>
      <c r="B369" s="749"/>
      <c r="C369" s="750"/>
      <c r="D369" s="750"/>
      <c r="E369" s="751"/>
      <c r="F369" s="752"/>
      <c r="G369" s="753"/>
      <c r="H369" s="756"/>
      <c r="I369" s="757"/>
      <c r="J369" s="366" t="str">
        <f t="shared" si="55"/>
        <v/>
      </c>
      <c r="K369" s="365"/>
      <c r="L369" s="349">
        <f t="shared" si="61"/>
        <v>1</v>
      </c>
      <c r="M369" s="349">
        <f t="shared" si="62"/>
        <v>1</v>
      </c>
      <c r="N369" s="349">
        <f t="shared" si="56"/>
        <v>1</v>
      </c>
      <c r="O369" s="349">
        <f t="shared" si="57"/>
        <v>1</v>
      </c>
      <c r="P369" s="349">
        <f t="shared" si="58"/>
        <v>4</v>
      </c>
      <c r="Q369" s="349" t="str">
        <f>IF(OR(P369=0,P369=4),"",IF(L369=100,'12 - 1 - AUXILIAR-MANTENIMIENTO'!$B$129,IF(M369=1,'12 - 1 - AUXILIAR-MANTENIMIENTO'!$B$130,IF(N369=1,'12 - 1 - AUXILIAR-MANTENIMIENTO'!$B$131,IF(O369=1,'12 - 1 - AUXILIAR-MANTENIMIENTO'!$B$132,IF(N369=100,'12 - 1 - AUXILIAR-MANTENIMIENTO'!$B$133,S369))))))</f>
        <v/>
      </c>
      <c r="R369" s="363" t="str">
        <f t="shared" si="59"/>
        <v/>
      </c>
      <c r="S369" s="362" t="str">
        <f t="shared" si="63"/>
        <v/>
      </c>
      <c r="U369" s="345">
        <f t="shared" si="10"/>
        <v>0</v>
      </c>
      <c r="V369" s="345" t="b">
        <f t="shared" si="7"/>
        <v>0</v>
      </c>
      <c r="W369" s="361">
        <f t="shared" si="53"/>
        <v>0</v>
      </c>
      <c r="AA369" s="341" t="str">
        <f t="shared" si="54"/>
        <v/>
      </c>
      <c r="AB369" s="346"/>
      <c r="AC369" s="346"/>
      <c r="AD369" s="346"/>
      <c r="AE369" s="346"/>
      <c r="AF369" s="346"/>
      <c r="AG369" s="346"/>
      <c r="AH369" s="346"/>
      <c r="AI369" s="346"/>
      <c r="AJ369" s="346"/>
      <c r="AK369" s="346"/>
      <c r="AL369" s="346"/>
      <c r="AM369" s="346"/>
      <c r="AN369" s="346"/>
      <c r="AO369" s="346"/>
      <c r="AP369" s="346"/>
      <c r="AQ369" s="346"/>
      <c r="AR369" s="346"/>
    </row>
    <row r="370" spans="1:44" s="345" customFormat="1" x14ac:dyDescent="0.25">
      <c r="A370" s="364" t="str">
        <f t="shared" si="60"/>
        <v/>
      </c>
      <c r="B370" s="749"/>
      <c r="C370" s="750"/>
      <c r="D370" s="750"/>
      <c r="E370" s="751"/>
      <c r="F370" s="752"/>
      <c r="G370" s="753"/>
      <c r="H370" s="756"/>
      <c r="I370" s="757"/>
      <c r="J370" s="366" t="str">
        <f t="shared" si="55"/>
        <v/>
      </c>
      <c r="K370" s="365"/>
      <c r="L370" s="349">
        <f t="shared" si="61"/>
        <v>1</v>
      </c>
      <c r="M370" s="349">
        <f t="shared" si="62"/>
        <v>1</v>
      </c>
      <c r="N370" s="349">
        <f t="shared" si="56"/>
        <v>1</v>
      </c>
      <c r="O370" s="349">
        <f t="shared" si="57"/>
        <v>1</v>
      </c>
      <c r="P370" s="349">
        <f t="shared" si="58"/>
        <v>4</v>
      </c>
      <c r="Q370" s="349" t="str">
        <f>IF(OR(P370=0,P370=4),"",IF(L370=100,'12 - 1 - AUXILIAR-MANTENIMIENTO'!$B$129,IF(M370=1,'12 - 1 - AUXILIAR-MANTENIMIENTO'!$B$130,IF(N370=1,'12 - 1 - AUXILIAR-MANTENIMIENTO'!$B$131,IF(O370=1,'12 - 1 - AUXILIAR-MANTENIMIENTO'!$B$132,IF(N370=100,'12 - 1 - AUXILIAR-MANTENIMIENTO'!$B$133,S370))))))</f>
        <v/>
      </c>
      <c r="R370" s="363" t="str">
        <f t="shared" si="59"/>
        <v/>
      </c>
      <c r="S370" s="362" t="str">
        <f t="shared" si="63"/>
        <v/>
      </c>
      <c r="U370" s="345">
        <f t="shared" si="10"/>
        <v>0</v>
      </c>
      <c r="V370" s="345" t="b">
        <f t="shared" ref="V370:V401" si="64">AND(S370="MENOR",U370=TRUE)</f>
        <v>0</v>
      </c>
      <c r="W370" s="361">
        <f t="shared" si="53"/>
        <v>0</v>
      </c>
      <c r="AA370" s="341" t="str">
        <f t="shared" si="54"/>
        <v/>
      </c>
      <c r="AB370" s="346"/>
      <c r="AC370" s="346"/>
      <c r="AD370" s="346"/>
      <c r="AE370" s="346"/>
      <c r="AF370" s="346"/>
      <c r="AG370" s="346"/>
      <c r="AH370" s="346"/>
      <c r="AI370" s="346"/>
      <c r="AJ370" s="346"/>
      <c r="AK370" s="346"/>
      <c r="AL370" s="346"/>
      <c r="AM370" s="346"/>
      <c r="AN370" s="346"/>
      <c r="AO370" s="346"/>
      <c r="AP370" s="346"/>
      <c r="AQ370" s="346"/>
      <c r="AR370" s="346"/>
    </row>
    <row r="371" spans="1:44" s="345" customFormat="1" x14ac:dyDescent="0.25">
      <c r="A371" s="364" t="str">
        <f t="shared" si="60"/>
        <v/>
      </c>
      <c r="B371" s="749"/>
      <c r="C371" s="750"/>
      <c r="D371" s="750"/>
      <c r="E371" s="751"/>
      <c r="F371" s="752"/>
      <c r="G371" s="753"/>
      <c r="H371" s="756"/>
      <c r="I371" s="757"/>
      <c r="J371" s="366" t="str">
        <f t="shared" si="55"/>
        <v/>
      </c>
      <c r="K371" s="365"/>
      <c r="L371" s="349">
        <f t="shared" si="61"/>
        <v>1</v>
      </c>
      <c r="M371" s="349">
        <f t="shared" si="62"/>
        <v>1</v>
      </c>
      <c r="N371" s="349">
        <f t="shared" si="56"/>
        <v>1</v>
      </c>
      <c r="O371" s="349">
        <f t="shared" si="57"/>
        <v>1</v>
      </c>
      <c r="P371" s="349">
        <f t="shared" si="58"/>
        <v>4</v>
      </c>
      <c r="Q371" s="349" t="str">
        <f>IF(OR(P371=0,P371=4),"",IF(L371=100,'12 - 1 - AUXILIAR-MANTENIMIENTO'!$B$129,IF(M371=1,'12 - 1 - AUXILIAR-MANTENIMIENTO'!$B$130,IF(N371=1,'12 - 1 - AUXILIAR-MANTENIMIENTO'!$B$131,IF(O371=1,'12 - 1 - AUXILIAR-MANTENIMIENTO'!$B$132,IF(N371=100,'12 - 1 - AUXILIAR-MANTENIMIENTO'!$B$133,S371))))))</f>
        <v/>
      </c>
      <c r="R371" s="363" t="str">
        <f t="shared" si="59"/>
        <v/>
      </c>
      <c r="S371" s="362" t="str">
        <f t="shared" si="63"/>
        <v/>
      </c>
      <c r="U371" s="345">
        <f t="shared" ref="U371:U402" si="65">U370</f>
        <v>0</v>
      </c>
      <c r="V371" s="345" t="b">
        <f t="shared" si="64"/>
        <v>0</v>
      </c>
      <c r="W371" s="361">
        <f t="shared" si="53"/>
        <v>0</v>
      </c>
      <c r="AA371" s="341" t="str">
        <f t="shared" si="54"/>
        <v/>
      </c>
      <c r="AB371" s="346"/>
      <c r="AC371" s="346"/>
      <c r="AD371" s="346"/>
      <c r="AE371" s="346"/>
      <c r="AF371" s="346"/>
      <c r="AG371" s="346"/>
      <c r="AH371" s="346"/>
      <c r="AI371" s="346"/>
      <c r="AJ371" s="346"/>
      <c r="AK371" s="346"/>
      <c r="AL371" s="346"/>
      <c r="AM371" s="346"/>
      <c r="AN371" s="346"/>
      <c r="AO371" s="346"/>
      <c r="AP371" s="346"/>
      <c r="AQ371" s="346"/>
      <c r="AR371" s="346"/>
    </row>
    <row r="372" spans="1:44" s="345" customFormat="1" x14ac:dyDescent="0.25">
      <c r="A372" s="364" t="str">
        <f t="shared" si="60"/>
        <v/>
      </c>
      <c r="B372" s="749"/>
      <c r="C372" s="750"/>
      <c r="D372" s="750"/>
      <c r="E372" s="751"/>
      <c r="F372" s="752"/>
      <c r="G372" s="753"/>
      <c r="H372" s="756"/>
      <c r="I372" s="757"/>
      <c r="J372" s="366" t="str">
        <f t="shared" si="55"/>
        <v/>
      </c>
      <c r="K372" s="365"/>
      <c r="L372" s="349">
        <f t="shared" si="61"/>
        <v>1</v>
      </c>
      <c r="M372" s="349">
        <f t="shared" si="62"/>
        <v>1</v>
      </c>
      <c r="N372" s="349">
        <f t="shared" si="56"/>
        <v>1</v>
      </c>
      <c r="O372" s="349">
        <f t="shared" si="57"/>
        <v>1</v>
      </c>
      <c r="P372" s="349">
        <f t="shared" si="58"/>
        <v>4</v>
      </c>
      <c r="Q372" s="349" t="str">
        <f>IF(OR(P372=0,P372=4),"",IF(L372=100,'12 - 1 - AUXILIAR-MANTENIMIENTO'!$B$129,IF(M372=1,'12 - 1 - AUXILIAR-MANTENIMIENTO'!$B$130,IF(N372=1,'12 - 1 - AUXILIAR-MANTENIMIENTO'!$B$131,IF(O372=1,'12 - 1 - AUXILIAR-MANTENIMIENTO'!$B$132,IF(N372=100,'12 - 1 - AUXILIAR-MANTENIMIENTO'!$B$133,S372))))))</f>
        <v/>
      </c>
      <c r="R372" s="363" t="str">
        <f t="shared" si="59"/>
        <v/>
      </c>
      <c r="S372" s="362" t="str">
        <f t="shared" si="63"/>
        <v/>
      </c>
      <c r="U372" s="345">
        <f t="shared" si="65"/>
        <v>0</v>
      </c>
      <c r="V372" s="345" t="b">
        <f t="shared" si="64"/>
        <v>0</v>
      </c>
      <c r="W372" s="361">
        <f t="shared" ref="W372:W403" si="66">IFERROR(FIND("#",J372,1),0)</f>
        <v>0</v>
      </c>
      <c r="AA372" s="341" t="str">
        <f t="shared" ref="AA372:AA403" si="67">IF(LEN(A372)=0,"","Imprime")</f>
        <v/>
      </c>
      <c r="AB372" s="346"/>
      <c r="AC372" s="346"/>
      <c r="AD372" s="346"/>
      <c r="AE372" s="346"/>
      <c r="AF372" s="346"/>
      <c r="AG372" s="346"/>
      <c r="AH372" s="346"/>
      <c r="AI372" s="346"/>
      <c r="AJ372" s="346"/>
      <c r="AK372" s="346"/>
      <c r="AL372" s="346"/>
      <c r="AM372" s="346"/>
      <c r="AN372" s="346"/>
      <c r="AO372" s="346"/>
      <c r="AP372" s="346"/>
      <c r="AQ372" s="346"/>
      <c r="AR372" s="346"/>
    </row>
    <row r="373" spans="1:44" s="345" customFormat="1" x14ac:dyDescent="0.25">
      <c r="A373" s="364" t="str">
        <f t="shared" si="60"/>
        <v/>
      </c>
      <c r="B373" s="749"/>
      <c r="C373" s="750"/>
      <c r="D373" s="750"/>
      <c r="E373" s="751"/>
      <c r="F373" s="752"/>
      <c r="G373" s="753"/>
      <c r="H373" s="756"/>
      <c r="I373" s="757"/>
      <c r="J373" s="366" t="str">
        <f t="shared" si="55"/>
        <v/>
      </c>
      <c r="K373" s="365"/>
      <c r="L373" s="349">
        <f t="shared" si="61"/>
        <v>1</v>
      </c>
      <c r="M373" s="349">
        <f t="shared" si="62"/>
        <v>1</v>
      </c>
      <c r="N373" s="349">
        <f t="shared" si="56"/>
        <v>1</v>
      </c>
      <c r="O373" s="349">
        <f t="shared" si="57"/>
        <v>1</v>
      </c>
      <c r="P373" s="349">
        <f t="shared" si="58"/>
        <v>4</v>
      </c>
      <c r="Q373" s="349" t="str">
        <f>IF(OR(P373=0,P373=4),"",IF(L373=100,'12 - 1 - AUXILIAR-MANTENIMIENTO'!$B$129,IF(M373=1,'12 - 1 - AUXILIAR-MANTENIMIENTO'!$B$130,IF(N373=1,'12 - 1 - AUXILIAR-MANTENIMIENTO'!$B$131,IF(O373=1,'12 - 1 - AUXILIAR-MANTENIMIENTO'!$B$132,IF(N373=100,'12 - 1 - AUXILIAR-MANTENIMIENTO'!$B$133,S373))))))</f>
        <v/>
      </c>
      <c r="R373" s="363" t="str">
        <f t="shared" si="59"/>
        <v/>
      </c>
      <c r="S373" s="362" t="str">
        <f t="shared" si="63"/>
        <v/>
      </c>
      <c r="U373" s="345">
        <f t="shared" si="65"/>
        <v>0</v>
      </c>
      <c r="V373" s="345" t="b">
        <f t="shared" si="64"/>
        <v>0</v>
      </c>
      <c r="W373" s="361">
        <f t="shared" si="66"/>
        <v>0</v>
      </c>
      <c r="AA373" s="341" t="str">
        <f t="shared" si="67"/>
        <v/>
      </c>
      <c r="AB373" s="346"/>
      <c r="AC373" s="346"/>
      <c r="AD373" s="346"/>
      <c r="AE373" s="346"/>
      <c r="AF373" s="346"/>
      <c r="AG373" s="346"/>
      <c r="AH373" s="346"/>
      <c r="AI373" s="346"/>
      <c r="AJ373" s="346"/>
      <c r="AK373" s="346"/>
      <c r="AL373" s="346"/>
      <c r="AM373" s="346"/>
      <c r="AN373" s="346"/>
      <c r="AO373" s="346"/>
      <c r="AP373" s="346"/>
      <c r="AQ373" s="346"/>
      <c r="AR373" s="346"/>
    </row>
    <row r="374" spans="1:44" s="345" customFormat="1" x14ac:dyDescent="0.25">
      <c r="A374" s="364" t="str">
        <f t="shared" si="60"/>
        <v/>
      </c>
      <c r="B374" s="749"/>
      <c r="C374" s="750"/>
      <c r="D374" s="750"/>
      <c r="E374" s="751"/>
      <c r="F374" s="752"/>
      <c r="G374" s="753"/>
      <c r="H374" s="756"/>
      <c r="I374" s="757"/>
      <c r="J374" s="366" t="str">
        <f t="shared" si="55"/>
        <v/>
      </c>
      <c r="K374" s="365"/>
      <c r="L374" s="349">
        <f t="shared" si="61"/>
        <v>1</v>
      </c>
      <c r="M374" s="349">
        <f t="shared" si="62"/>
        <v>1</v>
      </c>
      <c r="N374" s="349">
        <f t="shared" si="56"/>
        <v>1</v>
      </c>
      <c r="O374" s="349">
        <f t="shared" si="57"/>
        <v>1</v>
      </c>
      <c r="P374" s="349">
        <f t="shared" si="58"/>
        <v>4</v>
      </c>
      <c r="Q374" s="349" t="str">
        <f>IF(OR(P374=0,P374=4),"",IF(L374=100,'12 - 1 - AUXILIAR-MANTENIMIENTO'!$B$129,IF(M374=1,'12 - 1 - AUXILIAR-MANTENIMIENTO'!$B$130,IF(N374=1,'12 - 1 - AUXILIAR-MANTENIMIENTO'!$B$131,IF(O374=1,'12 - 1 - AUXILIAR-MANTENIMIENTO'!$B$132,IF(N374=100,'12 - 1 - AUXILIAR-MANTENIMIENTO'!$B$133,S374))))))</f>
        <v/>
      </c>
      <c r="R374" s="363" t="str">
        <f t="shared" si="59"/>
        <v/>
      </c>
      <c r="S374" s="362" t="str">
        <f t="shared" si="63"/>
        <v/>
      </c>
      <c r="U374" s="345">
        <f t="shared" si="65"/>
        <v>0</v>
      </c>
      <c r="V374" s="345" t="b">
        <f t="shared" si="64"/>
        <v>0</v>
      </c>
      <c r="W374" s="361">
        <f t="shared" si="66"/>
        <v>0</v>
      </c>
      <c r="AA374" s="341" t="str">
        <f t="shared" si="67"/>
        <v/>
      </c>
      <c r="AB374" s="346"/>
      <c r="AC374" s="346"/>
      <c r="AD374" s="346"/>
      <c r="AE374" s="346"/>
      <c r="AF374" s="346"/>
      <c r="AG374" s="346"/>
      <c r="AH374" s="346"/>
      <c r="AI374" s="346"/>
      <c r="AJ374" s="346"/>
      <c r="AK374" s="346"/>
      <c r="AL374" s="346"/>
      <c r="AM374" s="346"/>
      <c r="AN374" s="346"/>
      <c r="AO374" s="346"/>
      <c r="AP374" s="346"/>
      <c r="AQ374" s="346"/>
      <c r="AR374" s="346"/>
    </row>
    <row r="375" spans="1:44" s="345" customFormat="1" x14ac:dyDescent="0.25">
      <c r="A375" s="364" t="str">
        <f t="shared" si="60"/>
        <v/>
      </c>
      <c r="B375" s="749"/>
      <c r="C375" s="750"/>
      <c r="D375" s="750"/>
      <c r="E375" s="751"/>
      <c r="F375" s="752"/>
      <c r="G375" s="753"/>
      <c r="H375" s="756"/>
      <c r="I375" s="757"/>
      <c r="J375" s="366" t="str">
        <f t="shared" si="55"/>
        <v/>
      </c>
      <c r="K375" s="365"/>
      <c r="L375" s="349">
        <f t="shared" si="61"/>
        <v>1</v>
      </c>
      <c r="M375" s="349">
        <f t="shared" si="62"/>
        <v>1</v>
      </c>
      <c r="N375" s="349">
        <f t="shared" si="56"/>
        <v>1</v>
      </c>
      <c r="O375" s="349">
        <f t="shared" si="57"/>
        <v>1</v>
      </c>
      <c r="P375" s="349">
        <f t="shared" si="58"/>
        <v>4</v>
      </c>
      <c r="Q375" s="349" t="str">
        <f>IF(OR(P375=0,P375=4),"",IF(L375=100,'12 - 1 - AUXILIAR-MANTENIMIENTO'!$B$129,IF(M375=1,'12 - 1 - AUXILIAR-MANTENIMIENTO'!$B$130,IF(N375=1,'12 - 1 - AUXILIAR-MANTENIMIENTO'!$B$131,IF(O375=1,'12 - 1 - AUXILIAR-MANTENIMIENTO'!$B$132,IF(N375=100,'12 - 1 - AUXILIAR-MANTENIMIENTO'!$B$133,S375))))))</f>
        <v/>
      </c>
      <c r="R375" s="363" t="str">
        <f t="shared" si="59"/>
        <v/>
      </c>
      <c r="S375" s="362" t="str">
        <f t="shared" si="63"/>
        <v/>
      </c>
      <c r="U375" s="345">
        <f t="shared" si="65"/>
        <v>0</v>
      </c>
      <c r="V375" s="345" t="b">
        <f t="shared" si="64"/>
        <v>0</v>
      </c>
      <c r="W375" s="361">
        <f t="shared" si="66"/>
        <v>0</v>
      </c>
      <c r="AA375" s="341" t="str">
        <f t="shared" si="67"/>
        <v/>
      </c>
      <c r="AB375" s="346"/>
      <c r="AC375" s="346"/>
      <c r="AD375" s="346"/>
      <c r="AE375" s="346"/>
      <c r="AF375" s="346"/>
      <c r="AG375" s="346"/>
      <c r="AH375" s="346"/>
      <c r="AI375" s="346"/>
      <c r="AJ375" s="346"/>
      <c r="AK375" s="346"/>
      <c r="AL375" s="346"/>
      <c r="AM375" s="346"/>
      <c r="AN375" s="346"/>
      <c r="AO375" s="346"/>
      <c r="AP375" s="346"/>
      <c r="AQ375" s="346"/>
      <c r="AR375" s="346"/>
    </row>
    <row r="376" spans="1:44" s="345" customFormat="1" x14ac:dyDescent="0.25">
      <c r="A376" s="364" t="str">
        <f t="shared" si="60"/>
        <v/>
      </c>
      <c r="B376" s="749"/>
      <c r="C376" s="750"/>
      <c r="D376" s="750"/>
      <c r="E376" s="751"/>
      <c r="F376" s="752"/>
      <c r="G376" s="753"/>
      <c r="H376" s="756"/>
      <c r="I376" s="757"/>
      <c r="J376" s="366" t="str">
        <f t="shared" si="55"/>
        <v/>
      </c>
      <c r="K376" s="365"/>
      <c r="L376" s="349">
        <f t="shared" si="61"/>
        <v>1</v>
      </c>
      <c r="M376" s="349">
        <f t="shared" si="62"/>
        <v>1</v>
      </c>
      <c r="N376" s="349">
        <f t="shared" si="56"/>
        <v>1</v>
      </c>
      <c r="O376" s="349">
        <f t="shared" si="57"/>
        <v>1</v>
      </c>
      <c r="P376" s="349">
        <f t="shared" si="58"/>
        <v>4</v>
      </c>
      <c r="Q376" s="349" t="str">
        <f>IF(OR(P376=0,P376=4),"",IF(L376=100,'12 - 1 - AUXILIAR-MANTENIMIENTO'!$B$129,IF(M376=1,'12 - 1 - AUXILIAR-MANTENIMIENTO'!$B$130,IF(N376=1,'12 - 1 - AUXILIAR-MANTENIMIENTO'!$B$131,IF(O376=1,'12 - 1 - AUXILIAR-MANTENIMIENTO'!$B$132,IF(N376=100,'12 - 1 - AUXILIAR-MANTENIMIENTO'!$B$133,S376))))))</f>
        <v/>
      </c>
      <c r="R376" s="363" t="str">
        <f t="shared" si="59"/>
        <v/>
      </c>
      <c r="S376" s="362" t="str">
        <f t="shared" si="63"/>
        <v/>
      </c>
      <c r="U376" s="345">
        <f t="shared" si="65"/>
        <v>0</v>
      </c>
      <c r="V376" s="345" t="b">
        <f t="shared" si="64"/>
        <v>0</v>
      </c>
      <c r="W376" s="361">
        <f t="shared" si="66"/>
        <v>0</v>
      </c>
      <c r="AA376" s="341" t="str">
        <f t="shared" si="67"/>
        <v/>
      </c>
      <c r="AB376" s="346"/>
      <c r="AC376" s="346"/>
      <c r="AD376" s="346"/>
      <c r="AE376" s="346"/>
      <c r="AF376" s="346"/>
      <c r="AG376" s="346"/>
      <c r="AH376" s="346"/>
      <c r="AI376" s="346"/>
      <c r="AJ376" s="346"/>
      <c r="AK376" s="346"/>
      <c r="AL376" s="346"/>
      <c r="AM376" s="346"/>
      <c r="AN376" s="346"/>
      <c r="AO376" s="346"/>
      <c r="AP376" s="346"/>
      <c r="AQ376" s="346"/>
      <c r="AR376" s="346"/>
    </row>
    <row r="377" spans="1:44" s="345" customFormat="1" x14ac:dyDescent="0.25">
      <c r="A377" s="364" t="str">
        <f t="shared" si="60"/>
        <v/>
      </c>
      <c r="B377" s="749"/>
      <c r="C377" s="750"/>
      <c r="D377" s="750"/>
      <c r="E377" s="751"/>
      <c r="F377" s="752"/>
      <c r="G377" s="753"/>
      <c r="H377" s="756"/>
      <c r="I377" s="757"/>
      <c r="J377" s="366" t="str">
        <f t="shared" si="55"/>
        <v/>
      </c>
      <c r="K377" s="365"/>
      <c r="L377" s="349">
        <f t="shared" si="61"/>
        <v>1</v>
      </c>
      <c r="M377" s="349">
        <f t="shared" si="62"/>
        <v>1</v>
      </c>
      <c r="N377" s="349">
        <f t="shared" si="56"/>
        <v>1</v>
      </c>
      <c r="O377" s="349">
        <f t="shared" si="57"/>
        <v>1</v>
      </c>
      <c r="P377" s="349">
        <f t="shared" si="58"/>
        <v>4</v>
      </c>
      <c r="Q377" s="349" t="str">
        <f>IF(OR(P377=0,P377=4),"",IF(L377=100,'12 - 1 - AUXILIAR-MANTENIMIENTO'!$B$129,IF(M377=1,'12 - 1 - AUXILIAR-MANTENIMIENTO'!$B$130,IF(N377=1,'12 - 1 - AUXILIAR-MANTENIMIENTO'!$B$131,IF(O377=1,'12 - 1 - AUXILIAR-MANTENIMIENTO'!$B$132,IF(N377=100,'12 - 1 - AUXILIAR-MANTENIMIENTO'!$B$133,S377))))))</f>
        <v/>
      </c>
      <c r="R377" s="363" t="str">
        <f t="shared" si="59"/>
        <v/>
      </c>
      <c r="S377" s="362" t="str">
        <f t="shared" si="63"/>
        <v/>
      </c>
      <c r="U377" s="345">
        <f t="shared" si="65"/>
        <v>0</v>
      </c>
      <c r="V377" s="345" t="b">
        <f t="shared" si="64"/>
        <v>0</v>
      </c>
      <c r="W377" s="361">
        <f t="shared" si="66"/>
        <v>0</v>
      </c>
      <c r="AA377" s="341" t="str">
        <f t="shared" si="67"/>
        <v/>
      </c>
      <c r="AB377" s="346"/>
      <c r="AC377" s="346"/>
      <c r="AD377" s="346"/>
      <c r="AE377" s="346"/>
      <c r="AF377" s="346"/>
      <c r="AG377" s="346"/>
      <c r="AH377" s="346"/>
      <c r="AI377" s="346"/>
      <c r="AJ377" s="346"/>
      <c r="AK377" s="346"/>
      <c r="AL377" s="346"/>
      <c r="AM377" s="346"/>
      <c r="AN377" s="346"/>
      <c r="AO377" s="346"/>
      <c r="AP377" s="346"/>
      <c r="AQ377" s="346"/>
      <c r="AR377" s="346"/>
    </row>
    <row r="378" spans="1:44" s="345" customFormat="1" x14ac:dyDescent="0.25">
      <c r="A378" s="364" t="str">
        <f t="shared" si="60"/>
        <v/>
      </c>
      <c r="B378" s="749"/>
      <c r="C378" s="750"/>
      <c r="D378" s="750"/>
      <c r="E378" s="751"/>
      <c r="F378" s="752"/>
      <c r="G378" s="753"/>
      <c r="H378" s="756"/>
      <c r="I378" s="757"/>
      <c r="J378" s="366" t="str">
        <f t="shared" si="55"/>
        <v/>
      </c>
      <c r="K378" s="365"/>
      <c r="L378" s="349">
        <f t="shared" si="61"/>
        <v>1</v>
      </c>
      <c r="M378" s="349">
        <f t="shared" si="62"/>
        <v>1</v>
      </c>
      <c r="N378" s="349">
        <f t="shared" si="56"/>
        <v>1</v>
      </c>
      <c r="O378" s="349">
        <f t="shared" si="57"/>
        <v>1</v>
      </c>
      <c r="P378" s="349">
        <f t="shared" si="58"/>
        <v>4</v>
      </c>
      <c r="Q378" s="349" t="str">
        <f>IF(OR(P378=0,P378=4),"",IF(L378=100,'12 - 1 - AUXILIAR-MANTENIMIENTO'!$B$129,IF(M378=1,'12 - 1 - AUXILIAR-MANTENIMIENTO'!$B$130,IF(N378=1,'12 - 1 - AUXILIAR-MANTENIMIENTO'!$B$131,IF(O378=1,'12 - 1 - AUXILIAR-MANTENIMIENTO'!$B$132,IF(N378=100,'12 - 1 - AUXILIAR-MANTENIMIENTO'!$B$133,S378))))))</f>
        <v/>
      </c>
      <c r="R378" s="363" t="str">
        <f t="shared" si="59"/>
        <v/>
      </c>
      <c r="S378" s="362" t="str">
        <f t="shared" si="63"/>
        <v/>
      </c>
      <c r="U378" s="345">
        <f t="shared" si="65"/>
        <v>0</v>
      </c>
      <c r="V378" s="345" t="b">
        <f t="shared" si="64"/>
        <v>0</v>
      </c>
      <c r="W378" s="361">
        <f t="shared" si="66"/>
        <v>0</v>
      </c>
      <c r="AA378" s="341" t="str">
        <f t="shared" si="67"/>
        <v/>
      </c>
      <c r="AB378" s="346"/>
      <c r="AC378" s="346"/>
      <c r="AD378" s="346"/>
      <c r="AE378" s="346"/>
      <c r="AF378" s="346"/>
      <c r="AG378" s="346"/>
      <c r="AH378" s="346"/>
      <c r="AI378" s="346"/>
      <c r="AJ378" s="346"/>
      <c r="AK378" s="346"/>
      <c r="AL378" s="346"/>
      <c r="AM378" s="346"/>
      <c r="AN378" s="346"/>
      <c r="AO378" s="346"/>
      <c r="AP378" s="346"/>
      <c r="AQ378" s="346"/>
      <c r="AR378" s="346"/>
    </row>
    <row r="379" spans="1:44" s="345" customFormat="1" x14ac:dyDescent="0.25">
      <c r="A379" s="364" t="str">
        <f t="shared" si="60"/>
        <v/>
      </c>
      <c r="B379" s="749"/>
      <c r="C379" s="750"/>
      <c r="D379" s="750"/>
      <c r="E379" s="751"/>
      <c r="F379" s="752"/>
      <c r="G379" s="753"/>
      <c r="H379" s="756"/>
      <c r="I379" s="757"/>
      <c r="J379" s="366" t="str">
        <f t="shared" si="55"/>
        <v/>
      </c>
      <c r="K379" s="365"/>
      <c r="L379" s="349">
        <f t="shared" si="61"/>
        <v>1</v>
      </c>
      <c r="M379" s="349">
        <f t="shared" si="62"/>
        <v>1</v>
      </c>
      <c r="N379" s="349">
        <f t="shared" si="56"/>
        <v>1</v>
      </c>
      <c r="O379" s="349">
        <f t="shared" si="57"/>
        <v>1</v>
      </c>
      <c r="P379" s="349">
        <f t="shared" si="58"/>
        <v>4</v>
      </c>
      <c r="Q379" s="349" t="str">
        <f>IF(OR(P379=0,P379=4),"",IF(L379=100,'12 - 1 - AUXILIAR-MANTENIMIENTO'!$B$129,IF(M379=1,'12 - 1 - AUXILIAR-MANTENIMIENTO'!$B$130,IF(N379=1,'12 - 1 - AUXILIAR-MANTENIMIENTO'!$B$131,IF(O379=1,'12 - 1 - AUXILIAR-MANTENIMIENTO'!$B$132,IF(N379=100,'12 - 1 - AUXILIAR-MANTENIMIENTO'!$B$133,S379))))))</f>
        <v/>
      </c>
      <c r="R379" s="363" t="str">
        <f t="shared" si="59"/>
        <v/>
      </c>
      <c r="S379" s="362" t="str">
        <f t="shared" si="63"/>
        <v/>
      </c>
      <c r="U379" s="345">
        <f t="shared" si="65"/>
        <v>0</v>
      </c>
      <c r="V379" s="345" t="b">
        <f t="shared" si="64"/>
        <v>0</v>
      </c>
      <c r="W379" s="361">
        <f t="shared" si="66"/>
        <v>0</v>
      </c>
      <c r="AA379" s="341" t="str">
        <f t="shared" si="67"/>
        <v/>
      </c>
      <c r="AB379" s="346"/>
      <c r="AC379" s="346"/>
      <c r="AD379" s="346"/>
      <c r="AE379" s="346"/>
      <c r="AF379" s="346"/>
      <c r="AG379" s="346"/>
      <c r="AH379" s="346"/>
      <c r="AI379" s="346"/>
      <c r="AJ379" s="346"/>
      <c r="AK379" s="346"/>
      <c r="AL379" s="346"/>
      <c r="AM379" s="346"/>
      <c r="AN379" s="346"/>
      <c r="AO379" s="346"/>
      <c r="AP379" s="346"/>
      <c r="AQ379" s="346"/>
      <c r="AR379" s="346"/>
    </row>
    <row r="380" spans="1:44" s="345" customFormat="1" x14ac:dyDescent="0.25">
      <c r="A380" s="364" t="str">
        <f t="shared" si="60"/>
        <v/>
      </c>
      <c r="B380" s="749"/>
      <c r="C380" s="750"/>
      <c r="D380" s="750"/>
      <c r="E380" s="751"/>
      <c r="F380" s="752"/>
      <c r="G380" s="753"/>
      <c r="H380" s="756"/>
      <c r="I380" s="757"/>
      <c r="J380" s="366" t="str">
        <f t="shared" si="55"/>
        <v/>
      </c>
      <c r="K380" s="365"/>
      <c r="L380" s="349">
        <f t="shared" si="61"/>
        <v>1</v>
      </c>
      <c r="M380" s="349">
        <f t="shared" si="62"/>
        <v>1</v>
      </c>
      <c r="N380" s="349">
        <f t="shared" si="56"/>
        <v>1</v>
      </c>
      <c r="O380" s="349">
        <f t="shared" si="57"/>
        <v>1</v>
      </c>
      <c r="P380" s="349">
        <f t="shared" si="58"/>
        <v>4</v>
      </c>
      <c r="Q380" s="349" t="str">
        <f>IF(OR(P380=0,P380=4),"",IF(L380=100,'12 - 1 - AUXILIAR-MANTENIMIENTO'!$B$129,IF(M380=1,'12 - 1 - AUXILIAR-MANTENIMIENTO'!$B$130,IF(N380=1,'12 - 1 - AUXILIAR-MANTENIMIENTO'!$B$131,IF(O380=1,'12 - 1 - AUXILIAR-MANTENIMIENTO'!$B$132,IF(N380=100,'12 - 1 - AUXILIAR-MANTENIMIENTO'!$B$133,S380))))))</f>
        <v/>
      </c>
      <c r="R380" s="363" t="str">
        <f t="shared" si="59"/>
        <v/>
      </c>
      <c r="S380" s="362" t="str">
        <f t="shared" si="63"/>
        <v/>
      </c>
      <c r="U380" s="345">
        <f t="shared" si="65"/>
        <v>0</v>
      </c>
      <c r="V380" s="345" t="b">
        <f t="shared" si="64"/>
        <v>0</v>
      </c>
      <c r="W380" s="361">
        <f t="shared" si="66"/>
        <v>0</v>
      </c>
      <c r="AA380" s="341" t="str">
        <f t="shared" si="67"/>
        <v/>
      </c>
      <c r="AB380" s="346"/>
      <c r="AC380" s="346"/>
      <c r="AD380" s="346"/>
      <c r="AE380" s="346"/>
      <c r="AF380" s="346"/>
      <c r="AG380" s="346"/>
      <c r="AH380" s="346"/>
      <c r="AI380" s="346"/>
      <c r="AJ380" s="346"/>
      <c r="AK380" s="346"/>
      <c r="AL380" s="346"/>
      <c r="AM380" s="346"/>
      <c r="AN380" s="346"/>
      <c r="AO380" s="346"/>
      <c r="AP380" s="346"/>
      <c r="AQ380" s="346"/>
      <c r="AR380" s="346"/>
    </row>
    <row r="381" spans="1:44" s="345" customFormat="1" x14ac:dyDescent="0.25">
      <c r="A381" s="364" t="str">
        <f t="shared" si="60"/>
        <v/>
      </c>
      <c r="B381" s="749"/>
      <c r="C381" s="750"/>
      <c r="D381" s="750"/>
      <c r="E381" s="751"/>
      <c r="F381" s="752"/>
      <c r="G381" s="753"/>
      <c r="H381" s="756"/>
      <c r="I381" s="757"/>
      <c r="J381" s="366" t="str">
        <f t="shared" si="55"/>
        <v/>
      </c>
      <c r="K381" s="365"/>
      <c r="L381" s="349">
        <f t="shared" si="61"/>
        <v>1</v>
      </c>
      <c r="M381" s="349">
        <f t="shared" si="62"/>
        <v>1</v>
      </c>
      <c r="N381" s="349">
        <f t="shared" si="56"/>
        <v>1</v>
      </c>
      <c r="O381" s="349">
        <f t="shared" si="57"/>
        <v>1</v>
      </c>
      <c r="P381" s="349">
        <f t="shared" si="58"/>
        <v>4</v>
      </c>
      <c r="Q381" s="349" t="str">
        <f>IF(OR(P381=0,P381=4),"",IF(L381=100,'12 - 1 - AUXILIAR-MANTENIMIENTO'!$B$129,IF(M381=1,'12 - 1 - AUXILIAR-MANTENIMIENTO'!$B$130,IF(N381=1,'12 - 1 - AUXILIAR-MANTENIMIENTO'!$B$131,IF(O381=1,'12 - 1 - AUXILIAR-MANTENIMIENTO'!$B$132,IF(N381=100,'12 - 1 - AUXILIAR-MANTENIMIENTO'!$B$133,S381))))))</f>
        <v/>
      </c>
      <c r="R381" s="363" t="str">
        <f t="shared" si="59"/>
        <v/>
      </c>
      <c r="S381" s="362" t="str">
        <f t="shared" si="63"/>
        <v/>
      </c>
      <c r="U381" s="345">
        <f t="shared" si="65"/>
        <v>0</v>
      </c>
      <c r="V381" s="345" t="b">
        <f t="shared" si="64"/>
        <v>0</v>
      </c>
      <c r="W381" s="361">
        <f t="shared" si="66"/>
        <v>0</v>
      </c>
      <c r="AA381" s="341" t="str">
        <f t="shared" si="67"/>
        <v/>
      </c>
      <c r="AB381" s="346"/>
      <c r="AC381" s="346"/>
      <c r="AD381" s="346"/>
      <c r="AE381" s="346"/>
      <c r="AF381" s="346"/>
      <c r="AG381" s="346"/>
      <c r="AH381" s="346"/>
      <c r="AI381" s="346"/>
      <c r="AJ381" s="346"/>
      <c r="AK381" s="346"/>
      <c r="AL381" s="346"/>
      <c r="AM381" s="346"/>
      <c r="AN381" s="346"/>
      <c r="AO381" s="346"/>
      <c r="AP381" s="346"/>
      <c r="AQ381" s="346"/>
      <c r="AR381" s="346"/>
    </row>
    <row r="382" spans="1:44" s="345" customFormat="1" x14ac:dyDescent="0.25">
      <c r="A382" s="364" t="str">
        <f t="shared" si="60"/>
        <v/>
      </c>
      <c r="B382" s="749"/>
      <c r="C382" s="750"/>
      <c r="D382" s="750"/>
      <c r="E382" s="751"/>
      <c r="F382" s="752"/>
      <c r="G382" s="753"/>
      <c r="H382" s="756"/>
      <c r="I382" s="757"/>
      <c r="J382" s="366" t="str">
        <f t="shared" si="55"/>
        <v/>
      </c>
      <c r="K382" s="365"/>
      <c r="L382" s="349">
        <f t="shared" si="61"/>
        <v>1</v>
      </c>
      <c r="M382" s="349">
        <f t="shared" si="62"/>
        <v>1</v>
      </c>
      <c r="N382" s="349">
        <f t="shared" si="56"/>
        <v>1</v>
      </c>
      <c r="O382" s="349">
        <f t="shared" si="57"/>
        <v>1</v>
      </c>
      <c r="P382" s="349">
        <f t="shared" si="58"/>
        <v>4</v>
      </c>
      <c r="Q382" s="349" t="str">
        <f>IF(OR(P382=0,P382=4),"",IF(L382=100,'12 - 1 - AUXILIAR-MANTENIMIENTO'!$B$129,IF(M382=1,'12 - 1 - AUXILIAR-MANTENIMIENTO'!$B$130,IF(N382=1,'12 - 1 - AUXILIAR-MANTENIMIENTO'!$B$131,IF(O382=1,'12 - 1 - AUXILIAR-MANTENIMIENTO'!$B$132,IF(N382=100,'12 - 1 - AUXILIAR-MANTENIMIENTO'!$B$133,S382))))))</f>
        <v/>
      </c>
      <c r="R382" s="363" t="str">
        <f t="shared" si="59"/>
        <v/>
      </c>
      <c r="S382" s="362" t="str">
        <f t="shared" si="63"/>
        <v/>
      </c>
      <c r="U382" s="345">
        <f t="shared" si="65"/>
        <v>0</v>
      </c>
      <c r="V382" s="345" t="b">
        <f t="shared" si="64"/>
        <v>0</v>
      </c>
      <c r="W382" s="361">
        <f t="shared" si="66"/>
        <v>0</v>
      </c>
      <c r="AA382" s="341" t="str">
        <f t="shared" si="67"/>
        <v/>
      </c>
      <c r="AB382" s="346"/>
      <c r="AC382" s="346"/>
      <c r="AD382" s="346"/>
      <c r="AE382" s="346"/>
      <c r="AF382" s="346"/>
      <c r="AG382" s="346"/>
      <c r="AH382" s="346"/>
      <c r="AI382" s="346"/>
      <c r="AJ382" s="346"/>
      <c r="AK382" s="346"/>
      <c r="AL382" s="346"/>
      <c r="AM382" s="346"/>
      <c r="AN382" s="346"/>
      <c r="AO382" s="346"/>
      <c r="AP382" s="346"/>
      <c r="AQ382" s="346"/>
      <c r="AR382" s="346"/>
    </row>
    <row r="383" spans="1:44" s="345" customFormat="1" x14ac:dyDescent="0.25">
      <c r="A383" s="364" t="str">
        <f t="shared" si="60"/>
        <v/>
      </c>
      <c r="B383" s="749"/>
      <c r="C383" s="750"/>
      <c r="D383" s="750"/>
      <c r="E383" s="751"/>
      <c r="F383" s="752"/>
      <c r="G383" s="753"/>
      <c r="H383" s="756"/>
      <c r="I383" s="757"/>
      <c r="J383" s="366" t="str">
        <f t="shared" si="55"/>
        <v/>
      </c>
      <c r="K383" s="365"/>
      <c r="L383" s="349">
        <f t="shared" si="61"/>
        <v>1</v>
      </c>
      <c r="M383" s="349">
        <f t="shared" si="62"/>
        <v>1</v>
      </c>
      <c r="N383" s="349">
        <f t="shared" si="56"/>
        <v>1</v>
      </c>
      <c r="O383" s="349">
        <f t="shared" si="57"/>
        <v>1</v>
      </c>
      <c r="P383" s="349">
        <f t="shared" si="58"/>
        <v>4</v>
      </c>
      <c r="Q383" s="349" t="str">
        <f>IF(OR(P383=0,P383=4),"",IF(L383=100,'12 - 1 - AUXILIAR-MANTENIMIENTO'!$B$129,IF(M383=1,'12 - 1 - AUXILIAR-MANTENIMIENTO'!$B$130,IF(N383=1,'12 - 1 - AUXILIAR-MANTENIMIENTO'!$B$131,IF(O383=1,'12 - 1 - AUXILIAR-MANTENIMIENTO'!$B$132,IF(N383=100,'12 - 1 - AUXILIAR-MANTENIMIENTO'!$B$133,S383))))))</f>
        <v/>
      </c>
      <c r="R383" s="363" t="str">
        <f t="shared" si="59"/>
        <v/>
      </c>
      <c r="S383" s="362" t="str">
        <f t="shared" si="63"/>
        <v/>
      </c>
      <c r="U383" s="345">
        <f t="shared" si="65"/>
        <v>0</v>
      </c>
      <c r="V383" s="345" t="b">
        <f t="shared" si="64"/>
        <v>0</v>
      </c>
      <c r="W383" s="361">
        <f t="shared" si="66"/>
        <v>0</v>
      </c>
      <c r="AA383" s="341" t="str">
        <f t="shared" si="67"/>
        <v/>
      </c>
      <c r="AB383" s="346"/>
      <c r="AC383" s="346"/>
      <c r="AD383" s="346"/>
      <c r="AE383" s="346"/>
      <c r="AF383" s="346"/>
      <c r="AG383" s="346"/>
      <c r="AH383" s="346"/>
      <c r="AI383" s="346"/>
      <c r="AJ383" s="346"/>
      <c r="AK383" s="346"/>
      <c r="AL383" s="346"/>
      <c r="AM383" s="346"/>
      <c r="AN383" s="346"/>
      <c r="AO383" s="346"/>
      <c r="AP383" s="346"/>
      <c r="AQ383" s="346"/>
      <c r="AR383" s="346"/>
    </row>
    <row r="384" spans="1:44" s="345" customFormat="1" x14ac:dyDescent="0.25">
      <c r="A384" s="364" t="str">
        <f t="shared" si="60"/>
        <v/>
      </c>
      <c r="B384" s="749"/>
      <c r="C384" s="750"/>
      <c r="D384" s="750"/>
      <c r="E384" s="751"/>
      <c r="F384" s="752"/>
      <c r="G384" s="753"/>
      <c r="H384" s="756"/>
      <c r="I384" s="757"/>
      <c r="J384" s="366" t="str">
        <f t="shared" si="55"/>
        <v/>
      </c>
      <c r="K384" s="365"/>
      <c r="L384" s="349">
        <f t="shared" si="61"/>
        <v>1</v>
      </c>
      <c r="M384" s="349">
        <f t="shared" si="62"/>
        <v>1</v>
      </c>
      <c r="N384" s="349">
        <f t="shared" si="56"/>
        <v>1</v>
      </c>
      <c r="O384" s="349">
        <f t="shared" si="57"/>
        <v>1</v>
      </c>
      <c r="P384" s="349">
        <f t="shared" si="58"/>
        <v>4</v>
      </c>
      <c r="Q384" s="349" t="str">
        <f>IF(OR(P384=0,P384=4),"",IF(L384=100,'12 - 1 - AUXILIAR-MANTENIMIENTO'!$B$129,IF(M384=1,'12 - 1 - AUXILIAR-MANTENIMIENTO'!$B$130,IF(N384=1,'12 - 1 - AUXILIAR-MANTENIMIENTO'!$B$131,IF(O384=1,'12 - 1 - AUXILIAR-MANTENIMIENTO'!$B$132,IF(N384=100,'12 - 1 - AUXILIAR-MANTENIMIENTO'!$B$133,S384))))))</f>
        <v/>
      </c>
      <c r="R384" s="363" t="str">
        <f t="shared" si="59"/>
        <v/>
      </c>
      <c r="S384" s="362" t="str">
        <f t="shared" si="63"/>
        <v/>
      </c>
      <c r="U384" s="345">
        <f t="shared" si="65"/>
        <v>0</v>
      </c>
      <c r="V384" s="345" t="b">
        <f t="shared" si="64"/>
        <v>0</v>
      </c>
      <c r="W384" s="361">
        <f t="shared" si="66"/>
        <v>0</v>
      </c>
      <c r="AA384" s="341" t="str">
        <f t="shared" si="67"/>
        <v/>
      </c>
      <c r="AB384" s="346"/>
      <c r="AC384" s="346"/>
      <c r="AD384" s="346"/>
      <c r="AE384" s="346"/>
      <c r="AF384" s="346"/>
      <c r="AG384" s="346"/>
      <c r="AH384" s="346"/>
      <c r="AI384" s="346"/>
      <c r="AJ384" s="346"/>
      <c r="AK384" s="346"/>
      <c r="AL384" s="346"/>
      <c r="AM384" s="346"/>
      <c r="AN384" s="346"/>
      <c r="AO384" s="346"/>
      <c r="AP384" s="346"/>
      <c r="AQ384" s="346"/>
      <c r="AR384" s="346"/>
    </row>
    <row r="385" spans="1:44" s="345" customFormat="1" x14ac:dyDescent="0.25">
      <c r="A385" s="364" t="str">
        <f t="shared" si="60"/>
        <v/>
      </c>
      <c r="B385" s="749"/>
      <c r="C385" s="750"/>
      <c r="D385" s="750"/>
      <c r="E385" s="751"/>
      <c r="F385" s="752"/>
      <c r="G385" s="753"/>
      <c r="H385" s="756"/>
      <c r="I385" s="757"/>
      <c r="J385" s="366" t="str">
        <f t="shared" si="55"/>
        <v/>
      </c>
      <c r="K385" s="365"/>
      <c r="L385" s="349">
        <f t="shared" si="61"/>
        <v>1</v>
      </c>
      <c r="M385" s="349">
        <f t="shared" si="62"/>
        <v>1</v>
      </c>
      <c r="N385" s="349">
        <f t="shared" si="56"/>
        <v>1</v>
      </c>
      <c r="O385" s="349">
        <f t="shared" si="57"/>
        <v>1</v>
      </c>
      <c r="P385" s="349">
        <f t="shared" si="58"/>
        <v>4</v>
      </c>
      <c r="Q385" s="349" t="str">
        <f>IF(OR(P385=0,P385=4),"",IF(L385=100,'12 - 1 - AUXILIAR-MANTENIMIENTO'!$B$129,IF(M385=1,'12 - 1 - AUXILIAR-MANTENIMIENTO'!$B$130,IF(N385=1,'12 - 1 - AUXILIAR-MANTENIMIENTO'!$B$131,IF(O385=1,'12 - 1 - AUXILIAR-MANTENIMIENTO'!$B$132,IF(N385=100,'12 - 1 - AUXILIAR-MANTENIMIENTO'!$B$133,S385))))))</f>
        <v/>
      </c>
      <c r="R385" s="363" t="str">
        <f t="shared" si="59"/>
        <v/>
      </c>
      <c r="S385" s="362" t="str">
        <f t="shared" si="63"/>
        <v/>
      </c>
      <c r="U385" s="345">
        <f t="shared" si="65"/>
        <v>0</v>
      </c>
      <c r="V385" s="345" t="b">
        <f t="shared" si="64"/>
        <v>0</v>
      </c>
      <c r="W385" s="361">
        <f t="shared" si="66"/>
        <v>0</v>
      </c>
      <c r="AA385" s="341" t="str">
        <f t="shared" si="67"/>
        <v/>
      </c>
      <c r="AB385" s="346"/>
      <c r="AC385" s="346"/>
      <c r="AD385" s="346"/>
      <c r="AE385" s="346"/>
      <c r="AF385" s="346"/>
      <c r="AG385" s="346"/>
      <c r="AH385" s="346"/>
      <c r="AI385" s="346"/>
      <c r="AJ385" s="346"/>
      <c r="AK385" s="346"/>
      <c r="AL385" s="346"/>
      <c r="AM385" s="346"/>
      <c r="AN385" s="346"/>
      <c r="AO385" s="346"/>
      <c r="AP385" s="346"/>
      <c r="AQ385" s="346"/>
      <c r="AR385" s="346"/>
    </row>
    <row r="386" spans="1:44" s="345" customFormat="1" x14ac:dyDescent="0.25">
      <c r="A386" s="364" t="str">
        <f t="shared" si="60"/>
        <v/>
      </c>
      <c r="B386" s="749"/>
      <c r="C386" s="750"/>
      <c r="D386" s="750"/>
      <c r="E386" s="751"/>
      <c r="F386" s="752"/>
      <c r="G386" s="753"/>
      <c r="H386" s="756"/>
      <c r="I386" s="757"/>
      <c r="J386" s="366" t="str">
        <f t="shared" si="55"/>
        <v/>
      </c>
      <c r="K386" s="365"/>
      <c r="L386" s="349">
        <f t="shared" si="61"/>
        <v>1</v>
      </c>
      <c r="M386" s="349">
        <f t="shared" si="62"/>
        <v>1</v>
      </c>
      <c r="N386" s="349">
        <f t="shared" si="56"/>
        <v>1</v>
      </c>
      <c r="O386" s="349">
        <f t="shared" si="57"/>
        <v>1</v>
      </c>
      <c r="P386" s="349">
        <f t="shared" si="58"/>
        <v>4</v>
      </c>
      <c r="Q386" s="349" t="str">
        <f>IF(OR(P386=0,P386=4),"",IF(L386=100,'12 - 1 - AUXILIAR-MANTENIMIENTO'!$B$129,IF(M386=1,'12 - 1 - AUXILIAR-MANTENIMIENTO'!$B$130,IF(N386=1,'12 - 1 - AUXILIAR-MANTENIMIENTO'!$B$131,IF(O386=1,'12 - 1 - AUXILIAR-MANTENIMIENTO'!$B$132,IF(N386=100,'12 - 1 - AUXILIAR-MANTENIMIENTO'!$B$133,S386))))))</f>
        <v/>
      </c>
      <c r="R386" s="363" t="str">
        <f t="shared" si="59"/>
        <v/>
      </c>
      <c r="S386" s="362" t="str">
        <f t="shared" si="63"/>
        <v/>
      </c>
      <c r="U386" s="345">
        <f t="shared" si="65"/>
        <v>0</v>
      </c>
      <c r="V386" s="345" t="b">
        <f t="shared" si="64"/>
        <v>0</v>
      </c>
      <c r="W386" s="361">
        <f t="shared" si="66"/>
        <v>0</v>
      </c>
      <c r="AA386" s="341" t="str">
        <f t="shared" si="67"/>
        <v/>
      </c>
      <c r="AB386" s="346"/>
      <c r="AC386" s="346"/>
      <c r="AD386" s="346"/>
      <c r="AE386" s="346"/>
      <c r="AF386" s="346"/>
      <c r="AG386" s="346"/>
      <c r="AH386" s="346"/>
      <c r="AI386" s="346"/>
      <c r="AJ386" s="346"/>
      <c r="AK386" s="346"/>
      <c r="AL386" s="346"/>
      <c r="AM386" s="346"/>
      <c r="AN386" s="346"/>
      <c r="AO386" s="346"/>
      <c r="AP386" s="346"/>
      <c r="AQ386" s="346"/>
      <c r="AR386" s="346"/>
    </row>
    <row r="387" spans="1:44" s="345" customFormat="1" x14ac:dyDescent="0.25">
      <c r="A387" s="364" t="str">
        <f t="shared" si="60"/>
        <v/>
      </c>
      <c r="B387" s="749"/>
      <c r="C387" s="750"/>
      <c r="D387" s="750"/>
      <c r="E387" s="751"/>
      <c r="F387" s="752"/>
      <c r="G387" s="753"/>
      <c r="H387" s="756"/>
      <c r="I387" s="757"/>
      <c r="J387" s="366" t="str">
        <f t="shared" si="55"/>
        <v/>
      </c>
      <c r="K387" s="365"/>
      <c r="L387" s="349">
        <f t="shared" si="61"/>
        <v>1</v>
      </c>
      <c r="M387" s="349">
        <f t="shared" si="62"/>
        <v>1</v>
      </c>
      <c r="N387" s="349">
        <f t="shared" si="56"/>
        <v>1</v>
      </c>
      <c r="O387" s="349">
        <f t="shared" si="57"/>
        <v>1</v>
      </c>
      <c r="P387" s="349">
        <f t="shared" si="58"/>
        <v>4</v>
      </c>
      <c r="Q387" s="349" t="str">
        <f>IF(OR(P387=0,P387=4),"",IF(L387=100,'12 - 1 - AUXILIAR-MANTENIMIENTO'!$B$129,IF(M387=1,'12 - 1 - AUXILIAR-MANTENIMIENTO'!$B$130,IF(N387=1,'12 - 1 - AUXILIAR-MANTENIMIENTO'!$B$131,IF(O387=1,'12 - 1 - AUXILIAR-MANTENIMIENTO'!$B$132,IF(N387=100,'12 - 1 - AUXILIAR-MANTENIMIENTO'!$B$133,S387))))))</f>
        <v/>
      </c>
      <c r="R387" s="363" t="str">
        <f t="shared" si="59"/>
        <v/>
      </c>
      <c r="S387" s="362" t="str">
        <f t="shared" si="63"/>
        <v/>
      </c>
      <c r="U387" s="345">
        <f t="shared" si="65"/>
        <v>0</v>
      </c>
      <c r="V387" s="345" t="b">
        <f t="shared" si="64"/>
        <v>0</v>
      </c>
      <c r="W387" s="361">
        <f t="shared" si="66"/>
        <v>0</v>
      </c>
      <c r="AA387" s="341" t="str">
        <f t="shared" si="67"/>
        <v/>
      </c>
      <c r="AB387" s="346"/>
      <c r="AC387" s="346"/>
      <c r="AD387" s="346"/>
      <c r="AE387" s="346"/>
      <c r="AF387" s="346"/>
      <c r="AG387" s="346"/>
      <c r="AH387" s="346"/>
      <c r="AI387" s="346"/>
      <c r="AJ387" s="346"/>
      <c r="AK387" s="346"/>
      <c r="AL387" s="346"/>
      <c r="AM387" s="346"/>
      <c r="AN387" s="346"/>
      <c r="AO387" s="346"/>
      <c r="AP387" s="346"/>
      <c r="AQ387" s="346"/>
      <c r="AR387" s="346"/>
    </row>
    <row r="388" spans="1:44" s="345" customFormat="1" x14ac:dyDescent="0.25">
      <c r="A388" s="364" t="str">
        <f t="shared" si="60"/>
        <v/>
      </c>
      <c r="B388" s="749"/>
      <c r="C388" s="750"/>
      <c r="D388" s="750"/>
      <c r="E388" s="751"/>
      <c r="F388" s="752"/>
      <c r="G388" s="753"/>
      <c r="H388" s="756"/>
      <c r="I388" s="757"/>
      <c r="J388" s="366" t="str">
        <f t="shared" si="55"/>
        <v/>
      </c>
      <c r="K388" s="365"/>
      <c r="L388" s="349">
        <f t="shared" si="61"/>
        <v>1</v>
      </c>
      <c r="M388" s="349">
        <f t="shared" si="62"/>
        <v>1</v>
      </c>
      <c r="N388" s="349">
        <f t="shared" si="56"/>
        <v>1</v>
      </c>
      <c r="O388" s="349">
        <f t="shared" si="57"/>
        <v>1</v>
      </c>
      <c r="P388" s="349">
        <f t="shared" si="58"/>
        <v>4</v>
      </c>
      <c r="Q388" s="349" t="str">
        <f>IF(OR(P388=0,P388=4),"",IF(L388=100,'12 - 1 - AUXILIAR-MANTENIMIENTO'!$B$129,IF(M388=1,'12 - 1 - AUXILIAR-MANTENIMIENTO'!$B$130,IF(N388=1,'12 - 1 - AUXILIAR-MANTENIMIENTO'!$B$131,IF(O388=1,'12 - 1 - AUXILIAR-MANTENIMIENTO'!$B$132,IF(N388=100,'12 - 1 - AUXILIAR-MANTENIMIENTO'!$B$133,S388))))))</f>
        <v/>
      </c>
      <c r="R388" s="363" t="str">
        <f t="shared" si="59"/>
        <v/>
      </c>
      <c r="S388" s="362" t="str">
        <f t="shared" si="63"/>
        <v/>
      </c>
      <c r="U388" s="345">
        <f t="shared" si="65"/>
        <v>0</v>
      </c>
      <c r="V388" s="345" t="b">
        <f t="shared" si="64"/>
        <v>0</v>
      </c>
      <c r="W388" s="361">
        <f t="shared" si="66"/>
        <v>0</v>
      </c>
      <c r="AA388" s="341" t="str">
        <f t="shared" si="67"/>
        <v/>
      </c>
      <c r="AB388" s="346"/>
      <c r="AC388" s="346"/>
      <c r="AD388" s="346"/>
      <c r="AE388" s="346"/>
      <c r="AF388" s="346"/>
      <c r="AG388" s="346"/>
      <c r="AH388" s="346"/>
      <c r="AI388" s="346"/>
      <c r="AJ388" s="346"/>
      <c r="AK388" s="346"/>
      <c r="AL388" s="346"/>
      <c r="AM388" s="346"/>
      <c r="AN388" s="346"/>
      <c r="AO388" s="346"/>
      <c r="AP388" s="346"/>
      <c r="AQ388" s="346"/>
      <c r="AR388" s="346"/>
    </row>
    <row r="389" spans="1:44" s="345" customFormat="1" x14ac:dyDescent="0.25">
      <c r="A389" s="364" t="str">
        <f t="shared" si="60"/>
        <v/>
      </c>
      <c r="B389" s="749"/>
      <c r="C389" s="750"/>
      <c r="D389" s="750"/>
      <c r="E389" s="751"/>
      <c r="F389" s="752"/>
      <c r="G389" s="753"/>
      <c r="H389" s="756"/>
      <c r="I389" s="757"/>
      <c r="J389" s="366" t="str">
        <f t="shared" si="55"/>
        <v/>
      </c>
      <c r="K389" s="365"/>
      <c r="L389" s="349">
        <f t="shared" si="61"/>
        <v>1</v>
      </c>
      <c r="M389" s="349">
        <f t="shared" si="62"/>
        <v>1</v>
      </c>
      <c r="N389" s="349">
        <f t="shared" si="56"/>
        <v>1</v>
      </c>
      <c r="O389" s="349">
        <f t="shared" si="57"/>
        <v>1</v>
      </c>
      <c r="P389" s="349">
        <f t="shared" si="58"/>
        <v>4</v>
      </c>
      <c r="Q389" s="349" t="str">
        <f>IF(OR(P389=0,P389=4),"",IF(L389=100,'12 - 1 - AUXILIAR-MANTENIMIENTO'!$B$129,IF(M389=1,'12 - 1 - AUXILIAR-MANTENIMIENTO'!$B$130,IF(N389=1,'12 - 1 - AUXILIAR-MANTENIMIENTO'!$B$131,IF(O389=1,'12 - 1 - AUXILIAR-MANTENIMIENTO'!$B$132,IF(N389=100,'12 - 1 - AUXILIAR-MANTENIMIENTO'!$B$133,S389))))))</f>
        <v/>
      </c>
      <c r="R389" s="363" t="str">
        <f t="shared" si="59"/>
        <v/>
      </c>
      <c r="S389" s="362" t="str">
        <f t="shared" si="63"/>
        <v/>
      </c>
      <c r="U389" s="345">
        <f t="shared" si="65"/>
        <v>0</v>
      </c>
      <c r="V389" s="345" t="b">
        <f t="shared" si="64"/>
        <v>0</v>
      </c>
      <c r="W389" s="361">
        <f t="shared" si="66"/>
        <v>0</v>
      </c>
      <c r="AA389" s="341" t="str">
        <f t="shared" si="67"/>
        <v/>
      </c>
      <c r="AB389" s="346"/>
      <c r="AC389" s="346"/>
      <c r="AD389" s="346"/>
      <c r="AE389" s="346"/>
      <c r="AF389" s="346"/>
      <c r="AG389" s="346"/>
      <c r="AH389" s="346"/>
      <c r="AI389" s="346"/>
      <c r="AJ389" s="346"/>
      <c r="AK389" s="346"/>
      <c r="AL389" s="346"/>
      <c r="AM389" s="346"/>
      <c r="AN389" s="346"/>
      <c r="AO389" s="346"/>
      <c r="AP389" s="346"/>
      <c r="AQ389" s="346"/>
      <c r="AR389" s="346"/>
    </row>
    <row r="390" spans="1:44" s="345" customFormat="1" x14ac:dyDescent="0.25">
      <c r="A390" s="364" t="str">
        <f t="shared" si="60"/>
        <v/>
      </c>
      <c r="B390" s="749"/>
      <c r="C390" s="750"/>
      <c r="D390" s="750"/>
      <c r="E390" s="751"/>
      <c r="F390" s="752"/>
      <c r="G390" s="753"/>
      <c r="H390" s="756"/>
      <c r="I390" s="757"/>
      <c r="J390" s="366" t="str">
        <f t="shared" si="55"/>
        <v/>
      </c>
      <c r="K390" s="365"/>
      <c r="L390" s="349">
        <f t="shared" si="61"/>
        <v>1</v>
      </c>
      <c r="M390" s="349">
        <f t="shared" si="62"/>
        <v>1</v>
      </c>
      <c r="N390" s="349">
        <f t="shared" si="56"/>
        <v>1</v>
      </c>
      <c r="O390" s="349">
        <f t="shared" si="57"/>
        <v>1</v>
      </c>
      <c r="P390" s="349">
        <f t="shared" si="58"/>
        <v>4</v>
      </c>
      <c r="Q390" s="349" t="str">
        <f>IF(OR(P390=0,P390=4),"",IF(L390=100,'12 - 1 - AUXILIAR-MANTENIMIENTO'!$B$129,IF(M390=1,'12 - 1 - AUXILIAR-MANTENIMIENTO'!$B$130,IF(N390=1,'12 - 1 - AUXILIAR-MANTENIMIENTO'!$B$131,IF(O390=1,'12 - 1 - AUXILIAR-MANTENIMIENTO'!$B$132,IF(N390=100,'12 - 1 - AUXILIAR-MANTENIMIENTO'!$B$133,S390))))))</f>
        <v/>
      </c>
      <c r="R390" s="363" t="str">
        <f t="shared" si="59"/>
        <v/>
      </c>
      <c r="S390" s="362" t="str">
        <f t="shared" si="63"/>
        <v/>
      </c>
      <c r="U390" s="345">
        <f t="shared" si="65"/>
        <v>0</v>
      </c>
      <c r="V390" s="345" t="b">
        <f t="shared" si="64"/>
        <v>0</v>
      </c>
      <c r="W390" s="361">
        <f t="shared" si="66"/>
        <v>0</v>
      </c>
      <c r="AA390" s="341" t="str">
        <f t="shared" si="67"/>
        <v/>
      </c>
      <c r="AB390" s="346"/>
      <c r="AC390" s="346"/>
      <c r="AD390" s="346"/>
      <c r="AE390" s="346"/>
      <c r="AF390" s="346"/>
      <c r="AG390" s="346"/>
      <c r="AH390" s="346"/>
      <c r="AI390" s="346"/>
      <c r="AJ390" s="346"/>
      <c r="AK390" s="346"/>
      <c r="AL390" s="346"/>
      <c r="AM390" s="346"/>
      <c r="AN390" s="346"/>
      <c r="AO390" s="346"/>
      <c r="AP390" s="346"/>
      <c r="AQ390" s="346"/>
      <c r="AR390" s="346"/>
    </row>
    <row r="391" spans="1:44" s="345" customFormat="1" x14ac:dyDescent="0.25">
      <c r="A391" s="364" t="str">
        <f t="shared" si="60"/>
        <v/>
      </c>
      <c r="B391" s="749"/>
      <c r="C391" s="750"/>
      <c r="D391" s="750"/>
      <c r="E391" s="751"/>
      <c r="F391" s="752"/>
      <c r="G391" s="753"/>
      <c r="H391" s="756"/>
      <c r="I391" s="757"/>
      <c r="J391" s="366" t="str">
        <f t="shared" si="55"/>
        <v/>
      </c>
      <c r="K391" s="365"/>
      <c r="L391" s="349">
        <f t="shared" si="61"/>
        <v>1</v>
      </c>
      <c r="M391" s="349">
        <f t="shared" si="62"/>
        <v>1</v>
      </c>
      <c r="N391" s="349">
        <f t="shared" si="56"/>
        <v>1</v>
      </c>
      <c r="O391" s="349">
        <f t="shared" si="57"/>
        <v>1</v>
      </c>
      <c r="P391" s="349">
        <f t="shared" si="58"/>
        <v>4</v>
      </c>
      <c r="Q391" s="349" t="str">
        <f>IF(OR(P391=0,P391=4),"",IF(L391=100,'12 - 1 - AUXILIAR-MANTENIMIENTO'!$B$129,IF(M391=1,'12 - 1 - AUXILIAR-MANTENIMIENTO'!$B$130,IF(N391=1,'12 - 1 - AUXILIAR-MANTENIMIENTO'!$B$131,IF(O391=1,'12 - 1 - AUXILIAR-MANTENIMIENTO'!$B$132,IF(N391=100,'12 - 1 - AUXILIAR-MANTENIMIENTO'!$B$133,S391))))))</f>
        <v/>
      </c>
      <c r="R391" s="363" t="str">
        <f t="shared" si="59"/>
        <v/>
      </c>
      <c r="S391" s="362" t="str">
        <f t="shared" si="63"/>
        <v/>
      </c>
      <c r="U391" s="345">
        <f t="shared" si="65"/>
        <v>0</v>
      </c>
      <c r="V391" s="345" t="b">
        <f t="shared" si="64"/>
        <v>0</v>
      </c>
      <c r="W391" s="361">
        <f t="shared" si="66"/>
        <v>0</v>
      </c>
      <c r="AA391" s="341" t="str">
        <f t="shared" si="67"/>
        <v/>
      </c>
      <c r="AB391" s="346"/>
      <c r="AC391" s="346"/>
      <c r="AD391" s="346"/>
      <c r="AE391" s="346"/>
      <c r="AF391" s="346"/>
      <c r="AG391" s="346"/>
      <c r="AH391" s="346"/>
      <c r="AI391" s="346"/>
      <c r="AJ391" s="346"/>
      <c r="AK391" s="346"/>
      <c r="AL391" s="346"/>
      <c r="AM391" s="346"/>
      <c r="AN391" s="346"/>
      <c r="AO391" s="346"/>
      <c r="AP391" s="346"/>
      <c r="AQ391" s="346"/>
      <c r="AR391" s="346"/>
    </row>
    <row r="392" spans="1:44" s="345" customFormat="1" x14ac:dyDescent="0.25">
      <c r="A392" s="364" t="str">
        <f t="shared" si="60"/>
        <v/>
      </c>
      <c r="B392" s="749"/>
      <c r="C392" s="750"/>
      <c r="D392" s="750"/>
      <c r="E392" s="751"/>
      <c r="F392" s="752"/>
      <c r="G392" s="753"/>
      <c r="H392" s="756"/>
      <c r="I392" s="757"/>
      <c r="J392" s="366" t="str">
        <f t="shared" si="55"/>
        <v/>
      </c>
      <c r="K392" s="365"/>
      <c r="L392" s="349">
        <f t="shared" si="61"/>
        <v>1</v>
      </c>
      <c r="M392" s="349">
        <f t="shared" si="62"/>
        <v>1</v>
      </c>
      <c r="N392" s="349">
        <f t="shared" si="56"/>
        <v>1</v>
      </c>
      <c r="O392" s="349">
        <f t="shared" si="57"/>
        <v>1</v>
      </c>
      <c r="P392" s="349">
        <f t="shared" si="58"/>
        <v>4</v>
      </c>
      <c r="Q392" s="349" t="str">
        <f>IF(OR(P392=0,P392=4),"",IF(L392=100,'12 - 1 - AUXILIAR-MANTENIMIENTO'!$B$129,IF(M392=1,'12 - 1 - AUXILIAR-MANTENIMIENTO'!$B$130,IF(N392=1,'12 - 1 - AUXILIAR-MANTENIMIENTO'!$B$131,IF(O392=1,'12 - 1 - AUXILIAR-MANTENIMIENTO'!$B$132,IF(N392=100,'12 - 1 - AUXILIAR-MANTENIMIENTO'!$B$133,S392))))))</f>
        <v/>
      </c>
      <c r="R392" s="363" t="str">
        <f t="shared" si="59"/>
        <v/>
      </c>
      <c r="S392" s="362" t="str">
        <f t="shared" si="63"/>
        <v/>
      </c>
      <c r="U392" s="345">
        <f t="shared" si="65"/>
        <v>0</v>
      </c>
      <c r="V392" s="345" t="b">
        <f t="shared" si="64"/>
        <v>0</v>
      </c>
      <c r="W392" s="361">
        <f t="shared" si="66"/>
        <v>0</v>
      </c>
      <c r="AA392" s="341" t="str">
        <f t="shared" si="67"/>
        <v/>
      </c>
      <c r="AB392" s="346"/>
      <c r="AC392" s="346"/>
      <c r="AD392" s="346"/>
      <c r="AE392" s="346"/>
      <c r="AF392" s="346"/>
      <c r="AG392" s="346"/>
      <c r="AH392" s="346"/>
      <c r="AI392" s="346"/>
      <c r="AJ392" s="346"/>
      <c r="AK392" s="346"/>
      <c r="AL392" s="346"/>
      <c r="AM392" s="346"/>
      <c r="AN392" s="346"/>
      <c r="AO392" s="346"/>
      <c r="AP392" s="346"/>
      <c r="AQ392" s="346"/>
      <c r="AR392" s="346"/>
    </row>
    <row r="393" spans="1:44" s="345" customFormat="1" x14ac:dyDescent="0.25">
      <c r="A393" s="364" t="str">
        <f t="shared" si="60"/>
        <v/>
      </c>
      <c r="B393" s="749"/>
      <c r="C393" s="750"/>
      <c r="D393" s="750"/>
      <c r="E393" s="751"/>
      <c r="F393" s="752"/>
      <c r="G393" s="753"/>
      <c r="H393" s="756"/>
      <c r="I393" s="757"/>
      <c r="J393" s="366" t="str">
        <f t="shared" si="55"/>
        <v/>
      </c>
      <c r="K393" s="365"/>
      <c r="L393" s="349">
        <f t="shared" si="61"/>
        <v>1</v>
      </c>
      <c r="M393" s="349">
        <f t="shared" si="62"/>
        <v>1</v>
      </c>
      <c r="N393" s="349">
        <f t="shared" si="56"/>
        <v>1</v>
      </c>
      <c r="O393" s="349">
        <f t="shared" si="57"/>
        <v>1</v>
      </c>
      <c r="P393" s="349">
        <f t="shared" si="58"/>
        <v>4</v>
      </c>
      <c r="Q393" s="349" t="str">
        <f>IF(OR(P393=0,P393=4),"",IF(L393=100,'12 - 1 - AUXILIAR-MANTENIMIENTO'!$B$129,IF(M393=1,'12 - 1 - AUXILIAR-MANTENIMIENTO'!$B$130,IF(N393=1,'12 - 1 - AUXILIAR-MANTENIMIENTO'!$B$131,IF(O393=1,'12 - 1 - AUXILIAR-MANTENIMIENTO'!$B$132,IF(N393=100,'12 - 1 - AUXILIAR-MANTENIMIENTO'!$B$133,S393))))))</f>
        <v/>
      </c>
      <c r="R393" s="363" t="str">
        <f t="shared" si="59"/>
        <v/>
      </c>
      <c r="S393" s="362" t="str">
        <f t="shared" si="63"/>
        <v/>
      </c>
      <c r="U393" s="345">
        <f t="shared" si="65"/>
        <v>0</v>
      </c>
      <c r="V393" s="345" t="b">
        <f t="shared" si="64"/>
        <v>0</v>
      </c>
      <c r="W393" s="361">
        <f t="shared" si="66"/>
        <v>0</v>
      </c>
      <c r="AA393" s="341" t="str">
        <f t="shared" si="67"/>
        <v/>
      </c>
      <c r="AB393" s="346"/>
      <c r="AC393" s="346"/>
      <c r="AD393" s="346"/>
      <c r="AE393" s="346"/>
      <c r="AF393" s="346"/>
      <c r="AG393" s="346"/>
      <c r="AH393" s="346"/>
      <c r="AI393" s="346"/>
      <c r="AJ393" s="346"/>
      <c r="AK393" s="346"/>
      <c r="AL393" s="346"/>
      <c r="AM393" s="346"/>
      <c r="AN393" s="346"/>
      <c r="AO393" s="346"/>
      <c r="AP393" s="346"/>
      <c r="AQ393" s="346"/>
      <c r="AR393" s="346"/>
    </row>
    <row r="394" spans="1:44" s="345" customFormat="1" x14ac:dyDescent="0.25">
      <c r="A394" s="364" t="str">
        <f t="shared" si="60"/>
        <v/>
      </c>
      <c r="B394" s="749"/>
      <c r="C394" s="750"/>
      <c r="D394" s="750"/>
      <c r="E394" s="751"/>
      <c r="F394" s="752"/>
      <c r="G394" s="753"/>
      <c r="H394" s="756"/>
      <c r="I394" s="757"/>
      <c r="J394" s="366" t="str">
        <f t="shared" si="55"/>
        <v/>
      </c>
      <c r="K394" s="365"/>
      <c r="L394" s="349">
        <f t="shared" si="61"/>
        <v>1</v>
      </c>
      <c r="M394" s="349">
        <f t="shared" si="62"/>
        <v>1</v>
      </c>
      <c r="N394" s="349">
        <f t="shared" si="56"/>
        <v>1</v>
      </c>
      <c r="O394" s="349">
        <f t="shared" si="57"/>
        <v>1</v>
      </c>
      <c r="P394" s="349">
        <f t="shared" si="58"/>
        <v>4</v>
      </c>
      <c r="Q394" s="349" t="str">
        <f>IF(OR(P394=0,P394=4),"",IF(L394=100,'12 - 1 - AUXILIAR-MANTENIMIENTO'!$B$129,IF(M394=1,'12 - 1 - AUXILIAR-MANTENIMIENTO'!$B$130,IF(N394=1,'12 - 1 - AUXILIAR-MANTENIMIENTO'!$B$131,IF(O394=1,'12 - 1 - AUXILIAR-MANTENIMIENTO'!$B$132,IF(N394=100,'12 - 1 - AUXILIAR-MANTENIMIENTO'!$B$133,S394))))))</f>
        <v/>
      </c>
      <c r="R394" s="363" t="str">
        <f t="shared" si="59"/>
        <v/>
      </c>
      <c r="S394" s="362" t="str">
        <f t="shared" si="63"/>
        <v/>
      </c>
      <c r="U394" s="345">
        <f t="shared" si="65"/>
        <v>0</v>
      </c>
      <c r="V394" s="345" t="b">
        <f t="shared" si="64"/>
        <v>0</v>
      </c>
      <c r="W394" s="361">
        <f t="shared" si="66"/>
        <v>0</v>
      </c>
      <c r="AA394" s="341" t="str">
        <f t="shared" si="67"/>
        <v/>
      </c>
      <c r="AB394" s="346"/>
      <c r="AC394" s="346"/>
      <c r="AD394" s="346"/>
      <c r="AE394" s="346"/>
      <c r="AF394" s="346"/>
      <c r="AG394" s="346"/>
      <c r="AH394" s="346"/>
      <c r="AI394" s="346"/>
      <c r="AJ394" s="346"/>
      <c r="AK394" s="346"/>
      <c r="AL394" s="346"/>
      <c r="AM394" s="346"/>
      <c r="AN394" s="346"/>
      <c r="AO394" s="346"/>
      <c r="AP394" s="346"/>
      <c r="AQ394" s="346"/>
      <c r="AR394" s="346"/>
    </row>
    <row r="395" spans="1:44" s="345" customFormat="1" x14ac:dyDescent="0.25">
      <c r="A395" s="364" t="str">
        <f t="shared" si="60"/>
        <v/>
      </c>
      <c r="B395" s="749"/>
      <c r="C395" s="750"/>
      <c r="D395" s="750"/>
      <c r="E395" s="751"/>
      <c r="F395" s="752"/>
      <c r="G395" s="753"/>
      <c r="H395" s="756"/>
      <c r="I395" s="757"/>
      <c r="J395" s="366" t="str">
        <f t="shared" si="55"/>
        <v/>
      </c>
      <c r="K395" s="365"/>
      <c r="L395" s="349">
        <f t="shared" si="61"/>
        <v>1</v>
      </c>
      <c r="M395" s="349">
        <f t="shared" si="62"/>
        <v>1</v>
      </c>
      <c r="N395" s="349">
        <f t="shared" si="56"/>
        <v>1</v>
      </c>
      <c r="O395" s="349">
        <f t="shared" si="57"/>
        <v>1</v>
      </c>
      <c r="P395" s="349">
        <f t="shared" si="58"/>
        <v>4</v>
      </c>
      <c r="Q395" s="349" t="str">
        <f>IF(OR(P395=0,P395=4),"",IF(L395=100,'12 - 1 - AUXILIAR-MANTENIMIENTO'!$B$129,IF(M395=1,'12 - 1 - AUXILIAR-MANTENIMIENTO'!$B$130,IF(N395=1,'12 - 1 - AUXILIAR-MANTENIMIENTO'!$B$131,IF(O395=1,'12 - 1 - AUXILIAR-MANTENIMIENTO'!$B$132,IF(N395=100,'12 - 1 - AUXILIAR-MANTENIMIENTO'!$B$133,S395))))))</f>
        <v/>
      </c>
      <c r="R395" s="363" t="str">
        <f t="shared" si="59"/>
        <v/>
      </c>
      <c r="S395" s="362" t="str">
        <f t="shared" si="63"/>
        <v/>
      </c>
      <c r="U395" s="345">
        <f t="shared" si="65"/>
        <v>0</v>
      </c>
      <c r="V395" s="345" t="b">
        <f t="shared" si="64"/>
        <v>0</v>
      </c>
      <c r="W395" s="361">
        <f t="shared" si="66"/>
        <v>0</v>
      </c>
      <c r="AA395" s="341" t="str">
        <f t="shared" si="67"/>
        <v/>
      </c>
      <c r="AB395" s="346"/>
      <c r="AC395" s="346"/>
      <c r="AD395" s="346"/>
      <c r="AE395" s="346"/>
      <c r="AF395" s="346"/>
      <c r="AG395" s="346"/>
      <c r="AH395" s="346"/>
      <c r="AI395" s="346"/>
      <c r="AJ395" s="346"/>
      <c r="AK395" s="346"/>
      <c r="AL395" s="346"/>
      <c r="AM395" s="346"/>
      <c r="AN395" s="346"/>
      <c r="AO395" s="346"/>
      <c r="AP395" s="346"/>
      <c r="AQ395" s="346"/>
      <c r="AR395" s="346"/>
    </row>
    <row r="396" spans="1:44" s="345" customFormat="1" x14ac:dyDescent="0.25">
      <c r="A396" s="364" t="str">
        <f t="shared" si="60"/>
        <v/>
      </c>
      <c r="B396" s="749"/>
      <c r="C396" s="750"/>
      <c r="D396" s="750"/>
      <c r="E396" s="751"/>
      <c r="F396" s="752"/>
      <c r="G396" s="753"/>
      <c r="H396" s="756"/>
      <c r="I396" s="757"/>
      <c r="J396" s="366" t="str">
        <f t="shared" si="55"/>
        <v/>
      </c>
      <c r="K396" s="365"/>
      <c r="L396" s="349">
        <f t="shared" si="61"/>
        <v>1</v>
      </c>
      <c r="M396" s="349">
        <f t="shared" si="62"/>
        <v>1</v>
      </c>
      <c r="N396" s="349">
        <f t="shared" si="56"/>
        <v>1</v>
      </c>
      <c r="O396" s="349">
        <f t="shared" si="57"/>
        <v>1</v>
      </c>
      <c r="P396" s="349">
        <f t="shared" si="58"/>
        <v>4</v>
      </c>
      <c r="Q396" s="349" t="str">
        <f>IF(OR(P396=0,P396=4),"",IF(L396=100,'12 - 1 - AUXILIAR-MANTENIMIENTO'!$B$129,IF(M396=1,'12 - 1 - AUXILIAR-MANTENIMIENTO'!$B$130,IF(N396=1,'12 - 1 - AUXILIAR-MANTENIMIENTO'!$B$131,IF(O396=1,'12 - 1 - AUXILIAR-MANTENIMIENTO'!$B$132,IF(N396=100,'12 - 1 - AUXILIAR-MANTENIMIENTO'!$B$133,S396))))))</f>
        <v/>
      </c>
      <c r="R396" s="363" t="str">
        <f t="shared" si="59"/>
        <v/>
      </c>
      <c r="S396" s="362" t="str">
        <f t="shared" si="63"/>
        <v/>
      </c>
      <c r="U396" s="345">
        <f t="shared" si="65"/>
        <v>0</v>
      </c>
      <c r="V396" s="345" t="b">
        <f t="shared" si="64"/>
        <v>0</v>
      </c>
      <c r="W396" s="361">
        <f t="shared" si="66"/>
        <v>0</v>
      </c>
      <c r="AA396" s="341" t="str">
        <f t="shared" si="67"/>
        <v/>
      </c>
      <c r="AB396" s="346"/>
      <c r="AC396" s="346"/>
      <c r="AD396" s="346"/>
      <c r="AE396" s="346"/>
      <c r="AF396" s="346"/>
      <c r="AG396" s="346"/>
      <c r="AH396" s="346"/>
      <c r="AI396" s="346"/>
      <c r="AJ396" s="346"/>
      <c r="AK396" s="346"/>
      <c r="AL396" s="346"/>
      <c r="AM396" s="346"/>
      <c r="AN396" s="346"/>
      <c r="AO396" s="346"/>
      <c r="AP396" s="346"/>
      <c r="AQ396" s="346"/>
      <c r="AR396" s="346"/>
    </row>
    <row r="397" spans="1:44" s="345" customFormat="1" x14ac:dyDescent="0.25">
      <c r="A397" s="364" t="str">
        <f t="shared" si="60"/>
        <v/>
      </c>
      <c r="B397" s="749"/>
      <c r="C397" s="750"/>
      <c r="D397" s="750"/>
      <c r="E397" s="751"/>
      <c r="F397" s="752"/>
      <c r="G397" s="753"/>
      <c r="H397" s="756"/>
      <c r="I397" s="757"/>
      <c r="J397" s="366" t="str">
        <f t="shared" si="55"/>
        <v/>
      </c>
      <c r="K397" s="365"/>
      <c r="L397" s="349">
        <f t="shared" si="61"/>
        <v>1</v>
      </c>
      <c r="M397" s="349">
        <f t="shared" si="62"/>
        <v>1</v>
      </c>
      <c r="N397" s="349">
        <f t="shared" si="56"/>
        <v>1</v>
      </c>
      <c r="O397" s="349">
        <f t="shared" si="57"/>
        <v>1</v>
      </c>
      <c r="P397" s="349">
        <f t="shared" si="58"/>
        <v>4</v>
      </c>
      <c r="Q397" s="349" t="str">
        <f>IF(OR(P397=0,P397=4),"",IF(L397=100,'12 - 1 - AUXILIAR-MANTENIMIENTO'!$B$129,IF(M397=1,'12 - 1 - AUXILIAR-MANTENIMIENTO'!$B$130,IF(N397=1,'12 - 1 - AUXILIAR-MANTENIMIENTO'!$B$131,IF(O397=1,'12 - 1 - AUXILIAR-MANTENIMIENTO'!$B$132,IF(N397=100,'12 - 1 - AUXILIAR-MANTENIMIENTO'!$B$133,S397))))))</f>
        <v/>
      </c>
      <c r="R397" s="363" t="str">
        <f t="shared" si="59"/>
        <v/>
      </c>
      <c r="S397" s="362" t="str">
        <f t="shared" si="63"/>
        <v/>
      </c>
      <c r="U397" s="345">
        <f t="shared" si="65"/>
        <v>0</v>
      </c>
      <c r="V397" s="345" t="b">
        <f t="shared" si="64"/>
        <v>0</v>
      </c>
      <c r="W397" s="361">
        <f t="shared" si="66"/>
        <v>0</v>
      </c>
      <c r="AA397" s="341" t="str">
        <f t="shared" si="67"/>
        <v/>
      </c>
      <c r="AB397" s="346"/>
      <c r="AC397" s="346"/>
      <c r="AD397" s="346"/>
      <c r="AE397" s="346"/>
      <c r="AF397" s="346"/>
      <c r="AG397" s="346"/>
      <c r="AH397" s="346"/>
      <c r="AI397" s="346"/>
      <c r="AJ397" s="346"/>
      <c r="AK397" s="346"/>
      <c r="AL397" s="346"/>
      <c r="AM397" s="346"/>
      <c r="AN397" s="346"/>
      <c r="AO397" s="346"/>
      <c r="AP397" s="346"/>
      <c r="AQ397" s="346"/>
      <c r="AR397" s="346"/>
    </row>
    <row r="398" spans="1:44" s="345" customFormat="1" x14ac:dyDescent="0.25">
      <c r="A398" s="364" t="str">
        <f t="shared" si="60"/>
        <v/>
      </c>
      <c r="B398" s="749"/>
      <c r="C398" s="750"/>
      <c r="D398" s="750"/>
      <c r="E398" s="751"/>
      <c r="F398" s="752"/>
      <c r="G398" s="753"/>
      <c r="H398" s="756"/>
      <c r="I398" s="757"/>
      <c r="J398" s="366" t="str">
        <f t="shared" si="55"/>
        <v/>
      </c>
      <c r="K398" s="365"/>
      <c r="L398" s="349">
        <f t="shared" si="61"/>
        <v>1</v>
      </c>
      <c r="M398" s="349">
        <f t="shared" si="62"/>
        <v>1</v>
      </c>
      <c r="N398" s="349">
        <f t="shared" si="56"/>
        <v>1</v>
      </c>
      <c r="O398" s="349">
        <f t="shared" si="57"/>
        <v>1</v>
      </c>
      <c r="P398" s="349">
        <f t="shared" si="58"/>
        <v>4</v>
      </c>
      <c r="Q398" s="349" t="str">
        <f>IF(OR(P398=0,P398=4),"",IF(L398=100,'12 - 1 - AUXILIAR-MANTENIMIENTO'!$B$129,IF(M398=1,'12 - 1 - AUXILIAR-MANTENIMIENTO'!$B$130,IF(N398=1,'12 - 1 - AUXILIAR-MANTENIMIENTO'!$B$131,IF(O398=1,'12 - 1 - AUXILIAR-MANTENIMIENTO'!$B$132,IF(N398=100,'12 - 1 - AUXILIAR-MANTENIMIENTO'!$B$133,S398))))))</f>
        <v/>
      </c>
      <c r="R398" s="363" t="str">
        <f t="shared" si="59"/>
        <v/>
      </c>
      <c r="S398" s="362" t="str">
        <f t="shared" si="63"/>
        <v/>
      </c>
      <c r="U398" s="345">
        <f t="shared" si="65"/>
        <v>0</v>
      </c>
      <c r="V398" s="345" t="b">
        <f t="shared" si="64"/>
        <v>0</v>
      </c>
      <c r="W398" s="361">
        <f t="shared" si="66"/>
        <v>0</v>
      </c>
      <c r="AA398" s="341" t="str">
        <f t="shared" si="67"/>
        <v/>
      </c>
      <c r="AB398" s="346"/>
      <c r="AC398" s="346"/>
      <c r="AD398" s="346"/>
      <c r="AE398" s="346"/>
      <c r="AF398" s="346"/>
      <c r="AG398" s="346"/>
      <c r="AH398" s="346"/>
      <c r="AI398" s="346"/>
      <c r="AJ398" s="346"/>
      <c r="AK398" s="346"/>
      <c r="AL398" s="346"/>
      <c r="AM398" s="346"/>
      <c r="AN398" s="346"/>
      <c r="AO398" s="346"/>
      <c r="AP398" s="346"/>
      <c r="AQ398" s="346"/>
      <c r="AR398" s="346"/>
    </row>
    <row r="399" spans="1:44" s="345" customFormat="1" x14ac:dyDescent="0.25">
      <c r="A399" s="364" t="str">
        <f t="shared" si="60"/>
        <v/>
      </c>
      <c r="B399" s="749"/>
      <c r="C399" s="750"/>
      <c r="D399" s="750"/>
      <c r="E399" s="751"/>
      <c r="F399" s="752"/>
      <c r="G399" s="753"/>
      <c r="H399" s="756"/>
      <c r="I399" s="757"/>
      <c r="J399" s="366" t="str">
        <f t="shared" si="55"/>
        <v/>
      </c>
      <c r="K399" s="365"/>
      <c r="L399" s="349">
        <f t="shared" si="61"/>
        <v>1</v>
      </c>
      <c r="M399" s="349">
        <f t="shared" si="62"/>
        <v>1</v>
      </c>
      <c r="N399" s="349">
        <f t="shared" si="56"/>
        <v>1</v>
      </c>
      <c r="O399" s="349">
        <f t="shared" si="57"/>
        <v>1</v>
      </c>
      <c r="P399" s="349">
        <f t="shared" si="58"/>
        <v>4</v>
      </c>
      <c r="Q399" s="349" t="str">
        <f>IF(OR(P399=0,P399=4),"",IF(L399=100,'12 - 1 - AUXILIAR-MANTENIMIENTO'!$B$129,IF(M399=1,'12 - 1 - AUXILIAR-MANTENIMIENTO'!$B$130,IF(N399=1,'12 - 1 - AUXILIAR-MANTENIMIENTO'!$B$131,IF(O399=1,'12 - 1 - AUXILIAR-MANTENIMIENTO'!$B$132,IF(N399=100,'12 - 1 - AUXILIAR-MANTENIMIENTO'!$B$133,S399))))))</f>
        <v/>
      </c>
      <c r="R399" s="363" t="str">
        <f t="shared" si="59"/>
        <v/>
      </c>
      <c r="S399" s="362" t="str">
        <f t="shared" si="63"/>
        <v/>
      </c>
      <c r="U399" s="345">
        <f t="shared" si="65"/>
        <v>0</v>
      </c>
      <c r="V399" s="345" t="b">
        <f t="shared" si="64"/>
        <v>0</v>
      </c>
      <c r="W399" s="361">
        <f t="shared" si="66"/>
        <v>0</v>
      </c>
      <c r="AA399" s="341" t="str">
        <f t="shared" si="67"/>
        <v/>
      </c>
      <c r="AB399" s="346"/>
      <c r="AC399" s="346"/>
      <c r="AD399" s="346"/>
      <c r="AE399" s="346"/>
      <c r="AF399" s="346"/>
      <c r="AG399" s="346"/>
      <c r="AH399" s="346"/>
      <c r="AI399" s="346"/>
      <c r="AJ399" s="346"/>
      <c r="AK399" s="346"/>
      <c r="AL399" s="346"/>
      <c r="AM399" s="346"/>
      <c r="AN399" s="346"/>
      <c r="AO399" s="346"/>
      <c r="AP399" s="346"/>
      <c r="AQ399" s="346"/>
      <c r="AR399" s="346"/>
    </row>
    <row r="400" spans="1:44" s="345" customFormat="1" x14ac:dyDescent="0.25">
      <c r="A400" s="364" t="str">
        <f t="shared" si="60"/>
        <v/>
      </c>
      <c r="B400" s="749"/>
      <c r="C400" s="750"/>
      <c r="D400" s="750"/>
      <c r="E400" s="751"/>
      <c r="F400" s="752"/>
      <c r="G400" s="753"/>
      <c r="H400" s="756"/>
      <c r="I400" s="757"/>
      <c r="J400" s="366" t="str">
        <f t="shared" si="55"/>
        <v/>
      </c>
      <c r="K400" s="365"/>
      <c r="L400" s="349">
        <f t="shared" si="61"/>
        <v>1</v>
      </c>
      <c r="M400" s="349">
        <f t="shared" si="62"/>
        <v>1</v>
      </c>
      <c r="N400" s="349">
        <f t="shared" si="56"/>
        <v>1</v>
      </c>
      <c r="O400" s="349">
        <f t="shared" si="57"/>
        <v>1</v>
      </c>
      <c r="P400" s="349">
        <f t="shared" si="58"/>
        <v>4</v>
      </c>
      <c r="Q400" s="349" t="str">
        <f>IF(OR(P400=0,P400=4),"",IF(L400=100,'12 - 1 - AUXILIAR-MANTENIMIENTO'!$B$129,IF(M400=1,'12 - 1 - AUXILIAR-MANTENIMIENTO'!$B$130,IF(N400=1,'12 - 1 - AUXILIAR-MANTENIMIENTO'!$B$131,IF(O400=1,'12 - 1 - AUXILIAR-MANTENIMIENTO'!$B$132,IF(N400=100,'12 - 1 - AUXILIAR-MANTENIMIENTO'!$B$133,S400))))))</f>
        <v/>
      </c>
      <c r="R400" s="363" t="str">
        <f t="shared" si="59"/>
        <v/>
      </c>
      <c r="S400" s="362" t="str">
        <f t="shared" si="63"/>
        <v/>
      </c>
      <c r="U400" s="345">
        <f t="shared" si="65"/>
        <v>0</v>
      </c>
      <c r="V400" s="345" t="b">
        <f t="shared" si="64"/>
        <v>0</v>
      </c>
      <c r="W400" s="361">
        <f t="shared" si="66"/>
        <v>0</v>
      </c>
      <c r="AA400" s="341" t="str">
        <f t="shared" si="67"/>
        <v/>
      </c>
      <c r="AB400" s="346"/>
      <c r="AC400" s="346"/>
      <c r="AD400" s="346"/>
      <c r="AE400" s="346"/>
      <c r="AF400" s="346"/>
      <c r="AG400" s="346"/>
      <c r="AH400" s="346"/>
      <c r="AI400" s="346"/>
      <c r="AJ400" s="346"/>
      <c r="AK400" s="346"/>
      <c r="AL400" s="346"/>
      <c r="AM400" s="346"/>
      <c r="AN400" s="346"/>
      <c r="AO400" s="346"/>
      <c r="AP400" s="346"/>
      <c r="AQ400" s="346"/>
      <c r="AR400" s="346"/>
    </row>
    <row r="401" spans="1:44" s="345" customFormat="1" x14ac:dyDescent="0.25">
      <c r="A401" s="364" t="str">
        <f t="shared" si="60"/>
        <v/>
      </c>
      <c r="B401" s="749"/>
      <c r="C401" s="750"/>
      <c r="D401" s="750"/>
      <c r="E401" s="751"/>
      <c r="F401" s="752"/>
      <c r="G401" s="753"/>
      <c r="H401" s="756"/>
      <c r="I401" s="757"/>
      <c r="J401" s="366" t="str">
        <f t="shared" si="55"/>
        <v/>
      </c>
      <c r="K401" s="365"/>
      <c r="L401" s="349">
        <f t="shared" si="61"/>
        <v>1</v>
      </c>
      <c r="M401" s="349">
        <f t="shared" si="62"/>
        <v>1</v>
      </c>
      <c r="N401" s="349">
        <f t="shared" si="56"/>
        <v>1</v>
      </c>
      <c r="O401" s="349">
        <f t="shared" si="57"/>
        <v>1</v>
      </c>
      <c r="P401" s="349">
        <f t="shared" si="58"/>
        <v>4</v>
      </c>
      <c r="Q401" s="349" t="str">
        <f>IF(OR(P401=0,P401=4),"",IF(L401=100,'12 - 1 - AUXILIAR-MANTENIMIENTO'!$B$129,IF(M401=1,'12 - 1 - AUXILIAR-MANTENIMIENTO'!$B$130,IF(N401=1,'12 - 1 - AUXILIAR-MANTENIMIENTO'!$B$131,IF(O401=1,'12 - 1 - AUXILIAR-MANTENIMIENTO'!$B$132,IF(N401=100,'12 - 1 - AUXILIAR-MANTENIMIENTO'!$B$133,S401))))))</f>
        <v/>
      </c>
      <c r="R401" s="363" t="str">
        <f t="shared" si="59"/>
        <v/>
      </c>
      <c r="S401" s="362" t="str">
        <f t="shared" si="63"/>
        <v/>
      </c>
      <c r="U401" s="345">
        <f t="shared" si="65"/>
        <v>0</v>
      </c>
      <c r="V401" s="345" t="b">
        <f t="shared" si="64"/>
        <v>0</v>
      </c>
      <c r="W401" s="361">
        <f t="shared" si="66"/>
        <v>0</v>
      </c>
      <c r="AA401" s="341" t="str">
        <f t="shared" si="67"/>
        <v/>
      </c>
      <c r="AB401" s="346"/>
      <c r="AC401" s="346"/>
      <c r="AD401" s="346"/>
      <c r="AE401" s="346"/>
      <c r="AF401" s="346"/>
      <c r="AG401" s="346"/>
      <c r="AH401" s="346"/>
      <c r="AI401" s="346"/>
      <c r="AJ401" s="346"/>
      <c r="AK401" s="346"/>
      <c r="AL401" s="346"/>
      <c r="AM401" s="346"/>
      <c r="AN401" s="346"/>
      <c r="AO401" s="346"/>
      <c r="AP401" s="346"/>
      <c r="AQ401" s="346"/>
      <c r="AR401" s="346"/>
    </row>
    <row r="402" spans="1:44" s="345" customFormat="1" x14ac:dyDescent="0.25">
      <c r="A402" s="364" t="str">
        <f t="shared" si="60"/>
        <v/>
      </c>
      <c r="B402" s="749"/>
      <c r="C402" s="750"/>
      <c r="D402" s="750"/>
      <c r="E402" s="751"/>
      <c r="F402" s="752"/>
      <c r="G402" s="753"/>
      <c r="H402" s="756"/>
      <c r="I402" s="757"/>
      <c r="J402" s="366" t="str">
        <f t="shared" si="55"/>
        <v/>
      </c>
      <c r="K402" s="365"/>
      <c r="L402" s="349">
        <f t="shared" si="61"/>
        <v>1</v>
      </c>
      <c r="M402" s="349">
        <f t="shared" si="62"/>
        <v>1</v>
      </c>
      <c r="N402" s="349">
        <f t="shared" si="56"/>
        <v>1</v>
      </c>
      <c r="O402" s="349">
        <f t="shared" si="57"/>
        <v>1</v>
      </c>
      <c r="P402" s="349">
        <f t="shared" si="58"/>
        <v>4</v>
      </c>
      <c r="Q402" s="349" t="str">
        <f>IF(OR(P402=0,P402=4),"",IF(L402=100,'12 - 1 - AUXILIAR-MANTENIMIENTO'!$B$129,IF(M402=1,'12 - 1 - AUXILIAR-MANTENIMIENTO'!$B$130,IF(N402=1,'12 - 1 - AUXILIAR-MANTENIMIENTO'!$B$131,IF(O402=1,'12 - 1 - AUXILIAR-MANTENIMIENTO'!$B$132,IF(N402=100,'12 - 1 - AUXILIAR-MANTENIMIENTO'!$B$133,S402))))))</f>
        <v/>
      </c>
      <c r="R402" s="363" t="str">
        <f t="shared" si="59"/>
        <v/>
      </c>
      <c r="S402" s="362" t="str">
        <f t="shared" si="63"/>
        <v/>
      </c>
      <c r="U402" s="345">
        <f t="shared" si="65"/>
        <v>0</v>
      </c>
      <c r="V402" s="345" t="b">
        <f t="shared" ref="V402:V433" si="68">AND(S402="MENOR",U402=TRUE)</f>
        <v>0</v>
      </c>
      <c r="W402" s="361">
        <f t="shared" si="66"/>
        <v>0</v>
      </c>
      <c r="AA402" s="341" t="str">
        <f t="shared" si="67"/>
        <v/>
      </c>
      <c r="AB402" s="346"/>
      <c r="AC402" s="346"/>
      <c r="AD402" s="346"/>
      <c r="AE402" s="346"/>
      <c r="AF402" s="346"/>
      <c r="AG402" s="346"/>
      <c r="AH402" s="346"/>
      <c r="AI402" s="346"/>
      <c r="AJ402" s="346"/>
      <c r="AK402" s="346"/>
      <c r="AL402" s="346"/>
      <c r="AM402" s="346"/>
      <c r="AN402" s="346"/>
      <c r="AO402" s="346"/>
      <c r="AP402" s="346"/>
      <c r="AQ402" s="346"/>
      <c r="AR402" s="346"/>
    </row>
    <row r="403" spans="1:44" s="345" customFormat="1" x14ac:dyDescent="0.25">
      <c r="A403" s="364" t="str">
        <f t="shared" si="60"/>
        <v/>
      </c>
      <c r="B403" s="749"/>
      <c r="C403" s="750"/>
      <c r="D403" s="750"/>
      <c r="E403" s="751"/>
      <c r="F403" s="752"/>
      <c r="G403" s="753"/>
      <c r="H403" s="756"/>
      <c r="I403" s="757"/>
      <c r="J403" s="366" t="str">
        <f t="shared" si="55"/>
        <v/>
      </c>
      <c r="K403" s="365"/>
      <c r="L403" s="349">
        <f t="shared" si="61"/>
        <v>1</v>
      </c>
      <c r="M403" s="349">
        <f t="shared" si="62"/>
        <v>1</v>
      </c>
      <c r="N403" s="349">
        <f t="shared" si="56"/>
        <v>1</v>
      </c>
      <c r="O403" s="349">
        <f t="shared" si="57"/>
        <v>1</v>
      </c>
      <c r="P403" s="349">
        <f t="shared" si="58"/>
        <v>4</v>
      </c>
      <c r="Q403" s="349" t="str">
        <f>IF(OR(P403=0,P403=4),"",IF(L403=100,'12 - 1 - AUXILIAR-MANTENIMIENTO'!$B$129,IF(M403=1,'12 - 1 - AUXILIAR-MANTENIMIENTO'!$B$130,IF(N403=1,'12 - 1 - AUXILIAR-MANTENIMIENTO'!$B$131,IF(O403=1,'12 - 1 - AUXILIAR-MANTENIMIENTO'!$B$132,IF(N403=100,'12 - 1 - AUXILIAR-MANTENIMIENTO'!$B$133,S403))))))</f>
        <v/>
      </c>
      <c r="R403" s="363" t="str">
        <f t="shared" si="59"/>
        <v/>
      </c>
      <c r="S403" s="362" t="str">
        <f t="shared" si="63"/>
        <v/>
      </c>
      <c r="U403" s="345">
        <f t="shared" ref="U403:U434" si="69">U402</f>
        <v>0</v>
      </c>
      <c r="V403" s="345" t="b">
        <f t="shared" si="68"/>
        <v>0</v>
      </c>
      <c r="W403" s="361">
        <f t="shared" si="66"/>
        <v>0</v>
      </c>
      <c r="AA403" s="341" t="str">
        <f t="shared" si="67"/>
        <v/>
      </c>
      <c r="AB403" s="346"/>
      <c r="AC403" s="346"/>
      <c r="AD403" s="346"/>
      <c r="AE403" s="346"/>
      <c r="AF403" s="346"/>
      <c r="AG403" s="346"/>
      <c r="AH403" s="346"/>
      <c r="AI403" s="346"/>
      <c r="AJ403" s="346"/>
      <c r="AK403" s="346"/>
      <c r="AL403" s="346"/>
      <c r="AM403" s="346"/>
      <c r="AN403" s="346"/>
      <c r="AO403" s="346"/>
      <c r="AP403" s="346"/>
      <c r="AQ403" s="346"/>
      <c r="AR403" s="346"/>
    </row>
    <row r="404" spans="1:44" s="345" customFormat="1" x14ac:dyDescent="0.25">
      <c r="A404" s="364" t="str">
        <f t="shared" si="60"/>
        <v/>
      </c>
      <c r="B404" s="749"/>
      <c r="C404" s="750"/>
      <c r="D404" s="750"/>
      <c r="E404" s="751"/>
      <c r="F404" s="752"/>
      <c r="G404" s="753"/>
      <c r="H404" s="756"/>
      <c r="I404" s="757"/>
      <c r="J404" s="366" t="str">
        <f t="shared" si="55"/>
        <v/>
      </c>
      <c r="K404" s="365"/>
      <c r="L404" s="349">
        <f t="shared" si="61"/>
        <v>1</v>
      </c>
      <c r="M404" s="349">
        <f t="shared" si="62"/>
        <v>1</v>
      </c>
      <c r="N404" s="349">
        <f t="shared" si="56"/>
        <v>1</v>
      </c>
      <c r="O404" s="349">
        <f t="shared" si="57"/>
        <v>1</v>
      </c>
      <c r="P404" s="349">
        <f t="shared" si="58"/>
        <v>4</v>
      </c>
      <c r="Q404" s="349" t="str">
        <f>IF(OR(P404=0,P404=4),"",IF(L404=100,'12 - 1 - AUXILIAR-MANTENIMIENTO'!$B$129,IF(M404=1,'12 - 1 - AUXILIAR-MANTENIMIENTO'!$B$130,IF(N404=1,'12 - 1 - AUXILIAR-MANTENIMIENTO'!$B$131,IF(O404=1,'12 - 1 - AUXILIAR-MANTENIMIENTO'!$B$132,IF(N404=100,'12 - 1 - AUXILIAR-MANTENIMIENTO'!$B$133,S404))))))</f>
        <v/>
      </c>
      <c r="R404" s="363" t="str">
        <f t="shared" si="59"/>
        <v/>
      </c>
      <c r="S404" s="362" t="str">
        <f t="shared" si="63"/>
        <v/>
      </c>
      <c r="U404" s="345">
        <f t="shared" si="69"/>
        <v>0</v>
      </c>
      <c r="V404" s="345" t="b">
        <f t="shared" si="68"/>
        <v>0</v>
      </c>
      <c r="W404" s="361">
        <f t="shared" ref="W404:W435" si="70">IFERROR(FIND("#",J404,1),0)</f>
        <v>0</v>
      </c>
      <c r="AA404" s="341" t="str">
        <f t="shared" ref="AA404:AA435" si="71">IF(LEN(A404)=0,"","Imprime")</f>
        <v/>
      </c>
      <c r="AB404" s="346"/>
      <c r="AC404" s="346"/>
      <c r="AD404" s="346"/>
      <c r="AE404" s="346"/>
      <c r="AF404" s="346"/>
      <c r="AG404" s="346"/>
      <c r="AH404" s="346"/>
      <c r="AI404" s="346"/>
      <c r="AJ404" s="346"/>
      <c r="AK404" s="346"/>
      <c r="AL404" s="346"/>
      <c r="AM404" s="346"/>
      <c r="AN404" s="346"/>
      <c r="AO404" s="346"/>
      <c r="AP404" s="346"/>
      <c r="AQ404" s="346"/>
      <c r="AR404" s="346"/>
    </row>
    <row r="405" spans="1:44" s="345" customFormat="1" x14ac:dyDescent="0.25">
      <c r="A405" s="364" t="str">
        <f t="shared" si="60"/>
        <v/>
      </c>
      <c r="B405" s="749"/>
      <c r="C405" s="750"/>
      <c r="D405" s="750"/>
      <c r="E405" s="751"/>
      <c r="F405" s="752"/>
      <c r="G405" s="753"/>
      <c r="H405" s="756"/>
      <c r="I405" s="757"/>
      <c r="J405" s="366" t="str">
        <f t="shared" si="55"/>
        <v/>
      </c>
      <c r="K405" s="365"/>
      <c r="L405" s="349">
        <f t="shared" si="61"/>
        <v>1</v>
      </c>
      <c r="M405" s="349">
        <f t="shared" si="62"/>
        <v>1</v>
      </c>
      <c r="N405" s="349">
        <f t="shared" si="56"/>
        <v>1</v>
      </c>
      <c r="O405" s="349">
        <f t="shared" si="57"/>
        <v>1</v>
      </c>
      <c r="P405" s="349">
        <f t="shared" si="58"/>
        <v>4</v>
      </c>
      <c r="Q405" s="349" t="str">
        <f>IF(OR(P405=0,P405=4),"",IF(L405=100,'12 - 1 - AUXILIAR-MANTENIMIENTO'!$B$129,IF(M405=1,'12 - 1 - AUXILIAR-MANTENIMIENTO'!$B$130,IF(N405=1,'12 - 1 - AUXILIAR-MANTENIMIENTO'!$B$131,IF(O405=1,'12 - 1 - AUXILIAR-MANTENIMIENTO'!$B$132,IF(N405=100,'12 - 1 - AUXILIAR-MANTENIMIENTO'!$B$133,S405))))))</f>
        <v/>
      </c>
      <c r="R405" s="363" t="str">
        <f t="shared" si="59"/>
        <v/>
      </c>
      <c r="S405" s="362" t="str">
        <f t="shared" si="63"/>
        <v/>
      </c>
      <c r="U405" s="345">
        <f t="shared" si="69"/>
        <v>0</v>
      </c>
      <c r="V405" s="345" t="b">
        <f t="shared" si="68"/>
        <v>0</v>
      </c>
      <c r="W405" s="361">
        <f t="shared" si="70"/>
        <v>0</v>
      </c>
      <c r="AA405" s="341" t="str">
        <f t="shared" si="71"/>
        <v/>
      </c>
      <c r="AB405" s="346"/>
      <c r="AC405" s="346"/>
      <c r="AD405" s="346"/>
      <c r="AE405" s="346"/>
      <c r="AF405" s="346"/>
      <c r="AG405" s="346"/>
      <c r="AH405" s="346"/>
      <c r="AI405" s="346"/>
      <c r="AJ405" s="346"/>
      <c r="AK405" s="346"/>
      <c r="AL405" s="346"/>
      <c r="AM405" s="346"/>
      <c r="AN405" s="346"/>
      <c r="AO405" s="346"/>
      <c r="AP405" s="346"/>
      <c r="AQ405" s="346"/>
      <c r="AR405" s="346"/>
    </row>
    <row r="406" spans="1:44" s="345" customFormat="1" x14ac:dyDescent="0.25">
      <c r="A406" s="364" t="str">
        <f t="shared" si="60"/>
        <v/>
      </c>
      <c r="B406" s="749"/>
      <c r="C406" s="750"/>
      <c r="D406" s="750"/>
      <c r="E406" s="751"/>
      <c r="F406" s="752"/>
      <c r="G406" s="753"/>
      <c r="H406" s="756"/>
      <c r="I406" s="757"/>
      <c r="J406" s="366" t="str">
        <f t="shared" si="55"/>
        <v/>
      </c>
      <c r="K406" s="365"/>
      <c r="L406" s="349">
        <f t="shared" si="61"/>
        <v>1</v>
      </c>
      <c r="M406" s="349">
        <f t="shared" si="62"/>
        <v>1</v>
      </c>
      <c r="N406" s="349">
        <f t="shared" si="56"/>
        <v>1</v>
      </c>
      <c r="O406" s="349">
        <f t="shared" si="57"/>
        <v>1</v>
      </c>
      <c r="P406" s="349">
        <f t="shared" si="58"/>
        <v>4</v>
      </c>
      <c r="Q406" s="349" t="str">
        <f>IF(OR(P406=0,P406=4),"",IF(L406=100,'12 - 1 - AUXILIAR-MANTENIMIENTO'!$B$129,IF(M406=1,'12 - 1 - AUXILIAR-MANTENIMIENTO'!$B$130,IF(N406=1,'12 - 1 - AUXILIAR-MANTENIMIENTO'!$B$131,IF(O406=1,'12 - 1 - AUXILIAR-MANTENIMIENTO'!$B$132,IF(N406=100,'12 - 1 - AUXILIAR-MANTENIMIENTO'!$B$133,S406))))))</f>
        <v/>
      </c>
      <c r="R406" s="363" t="str">
        <f t="shared" si="59"/>
        <v/>
      </c>
      <c r="S406" s="362" t="str">
        <f t="shared" si="63"/>
        <v/>
      </c>
      <c r="U406" s="345">
        <f t="shared" si="69"/>
        <v>0</v>
      </c>
      <c r="V406" s="345" t="b">
        <f t="shared" si="68"/>
        <v>0</v>
      </c>
      <c r="W406" s="361">
        <f t="shared" si="70"/>
        <v>0</v>
      </c>
      <c r="AA406" s="341" t="str">
        <f t="shared" si="71"/>
        <v/>
      </c>
      <c r="AB406" s="346"/>
      <c r="AC406" s="346"/>
      <c r="AD406" s="346"/>
      <c r="AE406" s="346"/>
      <c r="AF406" s="346"/>
      <c r="AG406" s="346"/>
      <c r="AH406" s="346"/>
      <c r="AI406" s="346"/>
      <c r="AJ406" s="346"/>
      <c r="AK406" s="346"/>
      <c r="AL406" s="346"/>
      <c r="AM406" s="346"/>
      <c r="AN406" s="346"/>
      <c r="AO406" s="346"/>
      <c r="AP406" s="346"/>
      <c r="AQ406" s="346"/>
      <c r="AR406" s="346"/>
    </row>
    <row r="407" spans="1:44" s="345" customFormat="1" x14ac:dyDescent="0.25">
      <c r="A407" s="364" t="str">
        <f t="shared" si="60"/>
        <v/>
      </c>
      <c r="B407" s="749"/>
      <c r="C407" s="750"/>
      <c r="D407" s="750"/>
      <c r="E407" s="751"/>
      <c r="F407" s="752"/>
      <c r="G407" s="753"/>
      <c r="H407" s="756"/>
      <c r="I407" s="757"/>
      <c r="J407" s="366" t="str">
        <f t="shared" si="55"/>
        <v/>
      </c>
      <c r="K407" s="365"/>
      <c r="L407" s="349">
        <f t="shared" si="61"/>
        <v>1</v>
      </c>
      <c r="M407" s="349">
        <f t="shared" si="62"/>
        <v>1</v>
      </c>
      <c r="N407" s="349">
        <f t="shared" si="56"/>
        <v>1</v>
      </c>
      <c r="O407" s="349">
        <f t="shared" si="57"/>
        <v>1</v>
      </c>
      <c r="P407" s="349">
        <f t="shared" si="58"/>
        <v>4</v>
      </c>
      <c r="Q407" s="349" t="str">
        <f>IF(OR(P407=0,P407=4),"",IF(L407=100,'12 - 1 - AUXILIAR-MANTENIMIENTO'!$B$129,IF(M407=1,'12 - 1 - AUXILIAR-MANTENIMIENTO'!$B$130,IF(N407=1,'12 - 1 - AUXILIAR-MANTENIMIENTO'!$B$131,IF(O407=1,'12 - 1 - AUXILIAR-MANTENIMIENTO'!$B$132,IF(N407=100,'12 - 1 - AUXILIAR-MANTENIMIENTO'!$B$133,S407))))))</f>
        <v/>
      </c>
      <c r="R407" s="363" t="str">
        <f t="shared" si="59"/>
        <v/>
      </c>
      <c r="S407" s="362" t="str">
        <f t="shared" si="63"/>
        <v/>
      </c>
      <c r="U407" s="345">
        <f t="shared" si="69"/>
        <v>0</v>
      </c>
      <c r="V407" s="345" t="b">
        <f t="shared" si="68"/>
        <v>0</v>
      </c>
      <c r="W407" s="361">
        <f t="shared" si="70"/>
        <v>0</v>
      </c>
      <c r="AA407" s="341" t="str">
        <f t="shared" si="71"/>
        <v/>
      </c>
      <c r="AB407" s="346"/>
      <c r="AC407" s="346"/>
      <c r="AD407" s="346"/>
      <c r="AE407" s="346"/>
      <c r="AF407" s="346"/>
      <c r="AG407" s="346"/>
      <c r="AH407" s="346"/>
      <c r="AI407" s="346"/>
      <c r="AJ407" s="346"/>
      <c r="AK407" s="346"/>
      <c r="AL407" s="346"/>
      <c r="AM407" s="346"/>
      <c r="AN407" s="346"/>
      <c r="AO407" s="346"/>
      <c r="AP407" s="346"/>
      <c r="AQ407" s="346"/>
      <c r="AR407" s="346"/>
    </row>
    <row r="408" spans="1:44" s="345" customFormat="1" x14ac:dyDescent="0.25">
      <c r="A408" s="364" t="str">
        <f t="shared" si="60"/>
        <v/>
      </c>
      <c r="B408" s="749"/>
      <c r="C408" s="750"/>
      <c r="D408" s="750"/>
      <c r="E408" s="751"/>
      <c r="F408" s="752"/>
      <c r="G408" s="753"/>
      <c r="H408" s="756"/>
      <c r="I408" s="757"/>
      <c r="J408" s="366" t="str">
        <f t="shared" si="55"/>
        <v/>
      </c>
      <c r="K408" s="365"/>
      <c r="L408" s="349">
        <f t="shared" si="61"/>
        <v>1</v>
      </c>
      <c r="M408" s="349">
        <f t="shared" si="62"/>
        <v>1</v>
      </c>
      <c r="N408" s="349">
        <f t="shared" si="56"/>
        <v>1</v>
      </c>
      <c r="O408" s="349">
        <f t="shared" si="57"/>
        <v>1</v>
      </c>
      <c r="P408" s="349">
        <f t="shared" si="58"/>
        <v>4</v>
      </c>
      <c r="Q408" s="349" t="str">
        <f>IF(OR(P408=0,P408=4),"",IF(L408=100,'12 - 1 - AUXILIAR-MANTENIMIENTO'!$B$129,IF(M408=1,'12 - 1 - AUXILIAR-MANTENIMIENTO'!$B$130,IF(N408=1,'12 - 1 - AUXILIAR-MANTENIMIENTO'!$B$131,IF(O408=1,'12 - 1 - AUXILIAR-MANTENIMIENTO'!$B$132,IF(N408=100,'12 - 1 - AUXILIAR-MANTENIMIENTO'!$B$133,S408))))))</f>
        <v/>
      </c>
      <c r="R408" s="363" t="str">
        <f t="shared" si="59"/>
        <v/>
      </c>
      <c r="S408" s="362" t="str">
        <f t="shared" si="63"/>
        <v/>
      </c>
      <c r="U408" s="345">
        <f t="shared" si="69"/>
        <v>0</v>
      </c>
      <c r="V408" s="345" t="b">
        <f t="shared" si="68"/>
        <v>0</v>
      </c>
      <c r="W408" s="361">
        <f t="shared" si="70"/>
        <v>0</v>
      </c>
      <c r="AA408" s="341" t="str">
        <f t="shared" si="71"/>
        <v/>
      </c>
      <c r="AB408" s="346"/>
      <c r="AC408" s="346"/>
      <c r="AD408" s="346"/>
      <c r="AE408" s="346"/>
      <c r="AF408" s="346"/>
      <c r="AG408" s="346"/>
      <c r="AH408" s="346"/>
      <c r="AI408" s="346"/>
      <c r="AJ408" s="346"/>
      <c r="AK408" s="346"/>
      <c r="AL408" s="346"/>
      <c r="AM408" s="346"/>
      <c r="AN408" s="346"/>
      <c r="AO408" s="346"/>
      <c r="AP408" s="346"/>
      <c r="AQ408" s="346"/>
      <c r="AR408" s="346"/>
    </row>
    <row r="409" spans="1:44" s="345" customFormat="1" x14ac:dyDescent="0.25">
      <c r="A409" s="364" t="str">
        <f t="shared" si="60"/>
        <v/>
      </c>
      <c r="B409" s="749"/>
      <c r="C409" s="750"/>
      <c r="D409" s="750"/>
      <c r="E409" s="751"/>
      <c r="F409" s="752"/>
      <c r="G409" s="753"/>
      <c r="H409" s="756"/>
      <c r="I409" s="757"/>
      <c r="J409" s="366" t="str">
        <f t="shared" si="55"/>
        <v/>
      </c>
      <c r="K409" s="365"/>
      <c r="L409" s="349">
        <f t="shared" si="61"/>
        <v>1</v>
      </c>
      <c r="M409" s="349">
        <f t="shared" si="62"/>
        <v>1</v>
      </c>
      <c r="N409" s="349">
        <f t="shared" si="56"/>
        <v>1</v>
      </c>
      <c r="O409" s="349">
        <f t="shared" si="57"/>
        <v>1</v>
      </c>
      <c r="P409" s="349">
        <f t="shared" si="58"/>
        <v>4</v>
      </c>
      <c r="Q409" s="349" t="str">
        <f>IF(OR(P409=0,P409=4),"",IF(L409=100,'12 - 1 - AUXILIAR-MANTENIMIENTO'!$B$129,IF(M409=1,'12 - 1 - AUXILIAR-MANTENIMIENTO'!$B$130,IF(N409=1,'12 - 1 - AUXILIAR-MANTENIMIENTO'!$B$131,IF(O409=1,'12 - 1 - AUXILIAR-MANTENIMIENTO'!$B$132,IF(N409=100,'12 - 1 - AUXILIAR-MANTENIMIENTO'!$B$133,S409))))))</f>
        <v/>
      </c>
      <c r="R409" s="363" t="str">
        <f t="shared" si="59"/>
        <v/>
      </c>
      <c r="S409" s="362" t="str">
        <f t="shared" si="63"/>
        <v/>
      </c>
      <c r="U409" s="345">
        <f t="shared" si="69"/>
        <v>0</v>
      </c>
      <c r="V409" s="345" t="b">
        <f t="shared" si="68"/>
        <v>0</v>
      </c>
      <c r="W409" s="361">
        <f t="shared" si="70"/>
        <v>0</v>
      </c>
      <c r="AA409" s="341" t="str">
        <f t="shared" si="71"/>
        <v/>
      </c>
      <c r="AB409" s="346"/>
      <c r="AC409" s="346"/>
      <c r="AD409" s="346"/>
      <c r="AE409" s="346"/>
      <c r="AF409" s="346"/>
      <c r="AG409" s="346"/>
      <c r="AH409" s="346"/>
      <c r="AI409" s="346"/>
      <c r="AJ409" s="346"/>
      <c r="AK409" s="346"/>
      <c r="AL409" s="346"/>
      <c r="AM409" s="346"/>
      <c r="AN409" s="346"/>
      <c r="AO409" s="346"/>
      <c r="AP409" s="346"/>
      <c r="AQ409" s="346"/>
      <c r="AR409" s="346"/>
    </row>
    <row r="410" spans="1:44" s="345" customFormat="1" x14ac:dyDescent="0.25">
      <c r="A410" s="364" t="str">
        <f t="shared" si="60"/>
        <v/>
      </c>
      <c r="B410" s="749"/>
      <c r="C410" s="750"/>
      <c r="D410" s="750"/>
      <c r="E410" s="751"/>
      <c r="F410" s="752"/>
      <c r="G410" s="753"/>
      <c r="H410" s="756"/>
      <c r="I410" s="757"/>
      <c r="J410" s="366" t="str">
        <f t="shared" si="55"/>
        <v/>
      </c>
      <c r="K410" s="365"/>
      <c r="L410" s="349">
        <f t="shared" si="61"/>
        <v>1</v>
      </c>
      <c r="M410" s="349">
        <f t="shared" si="62"/>
        <v>1</v>
      </c>
      <c r="N410" s="349">
        <f t="shared" si="56"/>
        <v>1</v>
      </c>
      <c r="O410" s="349">
        <f t="shared" si="57"/>
        <v>1</v>
      </c>
      <c r="P410" s="349">
        <f t="shared" si="58"/>
        <v>4</v>
      </c>
      <c r="Q410" s="349" t="str">
        <f>IF(OR(P410=0,P410=4),"",IF(L410=100,'12 - 1 - AUXILIAR-MANTENIMIENTO'!$B$129,IF(M410=1,'12 - 1 - AUXILIAR-MANTENIMIENTO'!$B$130,IF(N410=1,'12 - 1 - AUXILIAR-MANTENIMIENTO'!$B$131,IF(O410=1,'12 - 1 - AUXILIAR-MANTENIMIENTO'!$B$132,IF(N410=100,'12 - 1 - AUXILIAR-MANTENIMIENTO'!$B$133,S410))))))</f>
        <v/>
      </c>
      <c r="R410" s="363" t="str">
        <f t="shared" si="59"/>
        <v/>
      </c>
      <c r="S410" s="362" t="str">
        <f t="shared" si="63"/>
        <v/>
      </c>
      <c r="U410" s="345">
        <f t="shared" si="69"/>
        <v>0</v>
      </c>
      <c r="V410" s="345" t="b">
        <f t="shared" si="68"/>
        <v>0</v>
      </c>
      <c r="W410" s="361">
        <f t="shared" si="70"/>
        <v>0</v>
      </c>
      <c r="AA410" s="341" t="str">
        <f t="shared" si="71"/>
        <v/>
      </c>
      <c r="AB410" s="346"/>
      <c r="AC410" s="346"/>
      <c r="AD410" s="346"/>
      <c r="AE410" s="346"/>
      <c r="AF410" s="346"/>
      <c r="AG410" s="346"/>
      <c r="AH410" s="346"/>
      <c r="AI410" s="346"/>
      <c r="AJ410" s="346"/>
      <c r="AK410" s="346"/>
      <c r="AL410" s="346"/>
      <c r="AM410" s="346"/>
      <c r="AN410" s="346"/>
      <c r="AO410" s="346"/>
      <c r="AP410" s="346"/>
      <c r="AQ410" s="346"/>
      <c r="AR410" s="346"/>
    </row>
    <row r="411" spans="1:44" s="345" customFormat="1" x14ac:dyDescent="0.25">
      <c r="A411" s="364" t="str">
        <f t="shared" si="60"/>
        <v/>
      </c>
      <c r="B411" s="749"/>
      <c r="C411" s="750"/>
      <c r="D411" s="750"/>
      <c r="E411" s="751"/>
      <c r="F411" s="752"/>
      <c r="G411" s="753"/>
      <c r="H411" s="756"/>
      <c r="I411" s="757"/>
      <c r="J411" s="366" t="str">
        <f t="shared" si="55"/>
        <v/>
      </c>
      <c r="K411" s="365"/>
      <c r="L411" s="349">
        <f t="shared" si="61"/>
        <v>1</v>
      </c>
      <c r="M411" s="349">
        <f t="shared" si="62"/>
        <v>1</v>
      </c>
      <c r="N411" s="349">
        <f t="shared" si="56"/>
        <v>1</v>
      </c>
      <c r="O411" s="349">
        <f t="shared" si="57"/>
        <v>1</v>
      </c>
      <c r="P411" s="349">
        <f t="shared" si="58"/>
        <v>4</v>
      </c>
      <c r="Q411" s="349" t="str">
        <f>IF(OR(P411=0,P411=4),"",IF(L411=100,'12 - 1 - AUXILIAR-MANTENIMIENTO'!$B$129,IF(M411=1,'12 - 1 - AUXILIAR-MANTENIMIENTO'!$B$130,IF(N411=1,'12 - 1 - AUXILIAR-MANTENIMIENTO'!$B$131,IF(O411=1,'12 - 1 - AUXILIAR-MANTENIMIENTO'!$B$132,IF(N411=100,'12 - 1 - AUXILIAR-MANTENIMIENTO'!$B$133,S411))))))</f>
        <v/>
      </c>
      <c r="R411" s="363" t="str">
        <f t="shared" si="59"/>
        <v/>
      </c>
      <c r="S411" s="362" t="str">
        <f t="shared" si="63"/>
        <v/>
      </c>
      <c r="U411" s="345">
        <f t="shared" si="69"/>
        <v>0</v>
      </c>
      <c r="V411" s="345" t="b">
        <f t="shared" si="68"/>
        <v>0</v>
      </c>
      <c r="W411" s="361">
        <f t="shared" si="70"/>
        <v>0</v>
      </c>
      <c r="AA411" s="341" t="str">
        <f t="shared" si="71"/>
        <v/>
      </c>
      <c r="AB411" s="346"/>
      <c r="AC411" s="346"/>
      <c r="AD411" s="346"/>
      <c r="AE411" s="346"/>
      <c r="AF411" s="346"/>
      <c r="AG411" s="346"/>
      <c r="AH411" s="346"/>
      <c r="AI411" s="346"/>
      <c r="AJ411" s="346"/>
      <c r="AK411" s="346"/>
      <c r="AL411" s="346"/>
      <c r="AM411" s="346"/>
      <c r="AN411" s="346"/>
      <c r="AO411" s="346"/>
      <c r="AP411" s="346"/>
      <c r="AQ411" s="346"/>
      <c r="AR411" s="346"/>
    </row>
    <row r="412" spans="1:44" s="345" customFormat="1" x14ac:dyDescent="0.25">
      <c r="A412" s="364" t="str">
        <f t="shared" si="60"/>
        <v/>
      </c>
      <c r="B412" s="749"/>
      <c r="C412" s="750"/>
      <c r="D412" s="750"/>
      <c r="E412" s="751"/>
      <c r="F412" s="752"/>
      <c r="G412" s="753"/>
      <c r="H412" s="756"/>
      <c r="I412" s="757"/>
      <c r="J412" s="366" t="str">
        <f t="shared" si="55"/>
        <v/>
      </c>
      <c r="K412" s="365"/>
      <c r="L412" s="349">
        <f t="shared" si="61"/>
        <v>1</v>
      </c>
      <c r="M412" s="349">
        <f t="shared" si="62"/>
        <v>1</v>
      </c>
      <c r="N412" s="349">
        <f t="shared" si="56"/>
        <v>1</v>
      </c>
      <c r="O412" s="349">
        <f t="shared" si="57"/>
        <v>1</v>
      </c>
      <c r="P412" s="349">
        <f t="shared" si="58"/>
        <v>4</v>
      </c>
      <c r="Q412" s="349" t="str">
        <f>IF(OR(P412=0,P412=4),"",IF(L412=100,'12 - 1 - AUXILIAR-MANTENIMIENTO'!$B$129,IF(M412=1,'12 - 1 - AUXILIAR-MANTENIMIENTO'!$B$130,IF(N412=1,'12 - 1 - AUXILIAR-MANTENIMIENTO'!$B$131,IF(O412=1,'12 - 1 - AUXILIAR-MANTENIMIENTO'!$B$132,IF(N412=100,'12 - 1 - AUXILIAR-MANTENIMIENTO'!$B$133,S412))))))</f>
        <v/>
      </c>
      <c r="R412" s="363" t="str">
        <f t="shared" si="59"/>
        <v/>
      </c>
      <c r="S412" s="362" t="str">
        <f t="shared" si="63"/>
        <v/>
      </c>
      <c r="U412" s="345">
        <f t="shared" si="69"/>
        <v>0</v>
      </c>
      <c r="V412" s="345" t="b">
        <f t="shared" si="68"/>
        <v>0</v>
      </c>
      <c r="W412" s="361">
        <f t="shared" si="70"/>
        <v>0</v>
      </c>
      <c r="AA412" s="341" t="str">
        <f t="shared" si="71"/>
        <v/>
      </c>
      <c r="AB412" s="346"/>
      <c r="AC412" s="346"/>
      <c r="AD412" s="346"/>
      <c r="AE412" s="346"/>
      <c r="AF412" s="346"/>
      <c r="AG412" s="346"/>
      <c r="AH412" s="346"/>
      <c r="AI412" s="346"/>
      <c r="AJ412" s="346"/>
      <c r="AK412" s="346"/>
      <c r="AL412" s="346"/>
      <c r="AM412" s="346"/>
      <c r="AN412" s="346"/>
      <c r="AO412" s="346"/>
      <c r="AP412" s="346"/>
      <c r="AQ412" s="346"/>
      <c r="AR412" s="346"/>
    </row>
    <row r="413" spans="1:44" s="345" customFormat="1" x14ac:dyDescent="0.25">
      <c r="A413" s="364" t="str">
        <f t="shared" si="60"/>
        <v/>
      </c>
      <c r="B413" s="749"/>
      <c r="C413" s="750"/>
      <c r="D413" s="750"/>
      <c r="E413" s="751"/>
      <c r="F413" s="752"/>
      <c r="G413" s="753"/>
      <c r="H413" s="756"/>
      <c r="I413" s="757"/>
      <c r="J413" s="366" t="str">
        <f t="shared" si="55"/>
        <v/>
      </c>
      <c r="K413" s="365"/>
      <c r="L413" s="349">
        <f t="shared" si="61"/>
        <v>1</v>
      </c>
      <c r="M413" s="349">
        <f t="shared" si="62"/>
        <v>1</v>
      </c>
      <c r="N413" s="349">
        <f t="shared" si="56"/>
        <v>1</v>
      </c>
      <c r="O413" s="349">
        <f t="shared" si="57"/>
        <v>1</v>
      </c>
      <c r="P413" s="349">
        <f t="shared" si="58"/>
        <v>4</v>
      </c>
      <c r="Q413" s="349" t="str">
        <f>IF(OR(P413=0,P413=4),"",IF(L413=100,'12 - 1 - AUXILIAR-MANTENIMIENTO'!$B$129,IF(M413=1,'12 - 1 - AUXILIAR-MANTENIMIENTO'!$B$130,IF(N413=1,'12 - 1 - AUXILIAR-MANTENIMIENTO'!$B$131,IF(O413=1,'12 - 1 - AUXILIAR-MANTENIMIENTO'!$B$132,IF(N413=100,'12 - 1 - AUXILIAR-MANTENIMIENTO'!$B$133,S413))))))</f>
        <v/>
      </c>
      <c r="R413" s="363" t="str">
        <f t="shared" si="59"/>
        <v/>
      </c>
      <c r="S413" s="362" t="str">
        <f t="shared" si="63"/>
        <v/>
      </c>
      <c r="U413" s="345">
        <f t="shared" si="69"/>
        <v>0</v>
      </c>
      <c r="V413" s="345" t="b">
        <f t="shared" si="68"/>
        <v>0</v>
      </c>
      <c r="W413" s="361">
        <f t="shared" si="70"/>
        <v>0</v>
      </c>
      <c r="AA413" s="341" t="str">
        <f t="shared" si="71"/>
        <v/>
      </c>
      <c r="AB413" s="346"/>
      <c r="AC413" s="346"/>
      <c r="AD413" s="346"/>
      <c r="AE413" s="346"/>
      <c r="AF413" s="346"/>
      <c r="AG413" s="346"/>
      <c r="AH413" s="346"/>
      <c r="AI413" s="346"/>
      <c r="AJ413" s="346"/>
      <c r="AK413" s="346"/>
      <c r="AL413" s="346"/>
      <c r="AM413" s="346"/>
      <c r="AN413" s="346"/>
      <c r="AO413" s="346"/>
      <c r="AP413" s="346"/>
      <c r="AQ413" s="346"/>
      <c r="AR413" s="346"/>
    </row>
    <row r="414" spans="1:44" s="345" customFormat="1" x14ac:dyDescent="0.25">
      <c r="A414" s="364" t="str">
        <f t="shared" si="60"/>
        <v/>
      </c>
      <c r="B414" s="749"/>
      <c r="C414" s="750"/>
      <c r="D414" s="750"/>
      <c r="E414" s="751"/>
      <c r="F414" s="752"/>
      <c r="G414" s="753"/>
      <c r="H414" s="756"/>
      <c r="I414" s="757"/>
      <c r="J414" s="366" t="str">
        <f t="shared" si="55"/>
        <v/>
      </c>
      <c r="K414" s="365"/>
      <c r="L414" s="349">
        <f t="shared" si="61"/>
        <v>1</v>
      </c>
      <c r="M414" s="349">
        <f t="shared" si="62"/>
        <v>1</v>
      </c>
      <c r="N414" s="349">
        <f t="shared" si="56"/>
        <v>1</v>
      </c>
      <c r="O414" s="349">
        <f t="shared" si="57"/>
        <v>1</v>
      </c>
      <c r="P414" s="349">
        <f t="shared" si="58"/>
        <v>4</v>
      </c>
      <c r="Q414" s="349" t="str">
        <f>IF(OR(P414=0,P414=4),"",IF(L414=100,'12 - 1 - AUXILIAR-MANTENIMIENTO'!$B$129,IF(M414=1,'12 - 1 - AUXILIAR-MANTENIMIENTO'!$B$130,IF(N414=1,'12 - 1 - AUXILIAR-MANTENIMIENTO'!$B$131,IF(O414=1,'12 - 1 - AUXILIAR-MANTENIMIENTO'!$B$132,IF(N414=100,'12 - 1 - AUXILIAR-MANTENIMIENTO'!$B$133,S414))))))</f>
        <v/>
      </c>
      <c r="R414" s="363" t="str">
        <f t="shared" si="59"/>
        <v/>
      </c>
      <c r="S414" s="362" t="str">
        <f t="shared" si="63"/>
        <v/>
      </c>
      <c r="U414" s="345">
        <f t="shared" si="69"/>
        <v>0</v>
      </c>
      <c r="V414" s="345" t="b">
        <f t="shared" si="68"/>
        <v>0</v>
      </c>
      <c r="W414" s="361">
        <f t="shared" si="70"/>
        <v>0</v>
      </c>
      <c r="AA414" s="341" t="str">
        <f t="shared" si="71"/>
        <v/>
      </c>
      <c r="AB414" s="346"/>
      <c r="AC414" s="346"/>
      <c r="AD414" s="346"/>
      <c r="AE414" s="346"/>
      <c r="AF414" s="346"/>
      <c r="AG414" s="346"/>
      <c r="AH414" s="346"/>
      <c r="AI414" s="346"/>
      <c r="AJ414" s="346"/>
      <c r="AK414" s="346"/>
      <c r="AL414" s="346"/>
      <c r="AM414" s="346"/>
      <c r="AN414" s="346"/>
      <c r="AO414" s="346"/>
      <c r="AP414" s="346"/>
      <c r="AQ414" s="346"/>
      <c r="AR414" s="346"/>
    </row>
    <row r="415" spans="1:44" s="345" customFormat="1" x14ac:dyDescent="0.25">
      <c r="A415" s="364" t="str">
        <f t="shared" si="60"/>
        <v/>
      </c>
      <c r="B415" s="749"/>
      <c r="C415" s="750"/>
      <c r="D415" s="750"/>
      <c r="E415" s="751"/>
      <c r="F415" s="752"/>
      <c r="G415" s="753"/>
      <c r="H415" s="756"/>
      <c r="I415" s="757"/>
      <c r="J415" s="366" t="str">
        <f t="shared" si="55"/>
        <v/>
      </c>
      <c r="K415" s="365"/>
      <c r="L415" s="349">
        <f t="shared" si="61"/>
        <v>1</v>
      </c>
      <c r="M415" s="349">
        <f t="shared" si="62"/>
        <v>1</v>
      </c>
      <c r="N415" s="349">
        <f t="shared" si="56"/>
        <v>1</v>
      </c>
      <c r="O415" s="349">
        <f t="shared" si="57"/>
        <v>1</v>
      </c>
      <c r="P415" s="349">
        <f t="shared" si="58"/>
        <v>4</v>
      </c>
      <c r="Q415" s="349" t="str">
        <f>IF(OR(P415=0,P415=4),"",IF(L415=100,'12 - 1 - AUXILIAR-MANTENIMIENTO'!$B$129,IF(M415=1,'12 - 1 - AUXILIAR-MANTENIMIENTO'!$B$130,IF(N415=1,'12 - 1 - AUXILIAR-MANTENIMIENTO'!$B$131,IF(O415=1,'12 - 1 - AUXILIAR-MANTENIMIENTO'!$B$132,IF(N415=100,'12 - 1 - AUXILIAR-MANTENIMIENTO'!$B$133,S415))))))</f>
        <v/>
      </c>
      <c r="R415" s="363" t="str">
        <f t="shared" si="59"/>
        <v/>
      </c>
      <c r="S415" s="362" t="str">
        <f t="shared" si="63"/>
        <v/>
      </c>
      <c r="U415" s="345">
        <f t="shared" si="69"/>
        <v>0</v>
      </c>
      <c r="V415" s="345" t="b">
        <f t="shared" si="68"/>
        <v>0</v>
      </c>
      <c r="W415" s="361">
        <f t="shared" si="70"/>
        <v>0</v>
      </c>
      <c r="AA415" s="341" t="str">
        <f t="shared" si="71"/>
        <v/>
      </c>
      <c r="AB415" s="346"/>
      <c r="AC415" s="346"/>
      <c r="AD415" s="346"/>
      <c r="AE415" s="346"/>
      <c r="AF415" s="346"/>
      <c r="AG415" s="346"/>
      <c r="AH415" s="346"/>
      <c r="AI415" s="346"/>
      <c r="AJ415" s="346"/>
      <c r="AK415" s="346"/>
      <c r="AL415" s="346"/>
      <c r="AM415" s="346"/>
      <c r="AN415" s="346"/>
      <c r="AO415" s="346"/>
      <c r="AP415" s="346"/>
      <c r="AQ415" s="346"/>
      <c r="AR415" s="346"/>
    </row>
    <row r="416" spans="1:44" s="345" customFormat="1" x14ac:dyDescent="0.25">
      <c r="A416" s="364" t="str">
        <f t="shared" si="60"/>
        <v/>
      </c>
      <c r="B416" s="749"/>
      <c r="C416" s="750"/>
      <c r="D416" s="750"/>
      <c r="E416" s="751"/>
      <c r="F416" s="752"/>
      <c r="G416" s="753"/>
      <c r="H416" s="756"/>
      <c r="I416" s="757"/>
      <c r="J416" s="366" t="str">
        <f t="shared" si="55"/>
        <v/>
      </c>
      <c r="K416" s="365"/>
      <c r="L416" s="349">
        <f t="shared" si="61"/>
        <v>1</v>
      </c>
      <c r="M416" s="349">
        <f t="shared" si="62"/>
        <v>1</v>
      </c>
      <c r="N416" s="349">
        <f t="shared" si="56"/>
        <v>1</v>
      </c>
      <c r="O416" s="349">
        <f t="shared" si="57"/>
        <v>1</v>
      </c>
      <c r="P416" s="349">
        <f t="shared" si="58"/>
        <v>4</v>
      </c>
      <c r="Q416" s="349" t="str">
        <f>IF(OR(P416=0,P416=4),"",IF(L416=100,'12 - 1 - AUXILIAR-MANTENIMIENTO'!$B$129,IF(M416=1,'12 - 1 - AUXILIAR-MANTENIMIENTO'!$B$130,IF(N416=1,'12 - 1 - AUXILIAR-MANTENIMIENTO'!$B$131,IF(O416=1,'12 - 1 - AUXILIAR-MANTENIMIENTO'!$B$132,IF(N416=100,'12 - 1 - AUXILIAR-MANTENIMIENTO'!$B$133,S416))))))</f>
        <v/>
      </c>
      <c r="R416" s="363" t="str">
        <f t="shared" si="59"/>
        <v/>
      </c>
      <c r="S416" s="362" t="str">
        <f t="shared" si="63"/>
        <v/>
      </c>
      <c r="U416" s="345">
        <f t="shared" si="69"/>
        <v>0</v>
      </c>
      <c r="V416" s="345" t="b">
        <f t="shared" si="68"/>
        <v>0</v>
      </c>
      <c r="W416" s="361">
        <f t="shared" si="70"/>
        <v>0</v>
      </c>
      <c r="AA416" s="341" t="str">
        <f t="shared" si="71"/>
        <v/>
      </c>
      <c r="AB416" s="346"/>
      <c r="AC416" s="346"/>
      <c r="AD416" s="346"/>
      <c r="AE416" s="346"/>
      <c r="AF416" s="346"/>
      <c r="AG416" s="346"/>
      <c r="AH416" s="346"/>
      <c r="AI416" s="346"/>
      <c r="AJ416" s="346"/>
      <c r="AK416" s="346"/>
      <c r="AL416" s="346"/>
      <c r="AM416" s="346"/>
      <c r="AN416" s="346"/>
      <c r="AO416" s="346"/>
      <c r="AP416" s="346"/>
      <c r="AQ416" s="346"/>
      <c r="AR416" s="346"/>
    </row>
    <row r="417" spans="1:44" s="345" customFormat="1" x14ac:dyDescent="0.25">
      <c r="A417" s="364" t="str">
        <f t="shared" si="60"/>
        <v/>
      </c>
      <c r="B417" s="749"/>
      <c r="C417" s="750"/>
      <c r="D417" s="750"/>
      <c r="E417" s="751"/>
      <c r="F417" s="752"/>
      <c r="G417" s="753"/>
      <c r="H417" s="756"/>
      <c r="I417" s="757"/>
      <c r="J417" s="366" t="str">
        <f t="shared" si="55"/>
        <v/>
      </c>
      <c r="K417" s="365"/>
      <c r="L417" s="349">
        <f t="shared" si="61"/>
        <v>1</v>
      </c>
      <c r="M417" s="349">
        <f t="shared" si="62"/>
        <v>1</v>
      </c>
      <c r="N417" s="349">
        <f t="shared" si="56"/>
        <v>1</v>
      </c>
      <c r="O417" s="349">
        <f t="shared" si="57"/>
        <v>1</v>
      </c>
      <c r="P417" s="349">
        <f t="shared" si="58"/>
        <v>4</v>
      </c>
      <c r="Q417" s="349" t="str">
        <f>IF(OR(P417=0,P417=4),"",IF(L417=100,'12 - 1 - AUXILIAR-MANTENIMIENTO'!$B$129,IF(M417=1,'12 - 1 - AUXILIAR-MANTENIMIENTO'!$B$130,IF(N417=1,'12 - 1 - AUXILIAR-MANTENIMIENTO'!$B$131,IF(O417=1,'12 - 1 - AUXILIAR-MANTENIMIENTO'!$B$132,IF(N417=100,'12 - 1 - AUXILIAR-MANTENIMIENTO'!$B$133,S417))))))</f>
        <v/>
      </c>
      <c r="R417" s="363" t="str">
        <f t="shared" si="59"/>
        <v/>
      </c>
      <c r="S417" s="362" t="str">
        <f t="shared" si="63"/>
        <v/>
      </c>
      <c r="U417" s="345">
        <f t="shared" si="69"/>
        <v>0</v>
      </c>
      <c r="V417" s="345" t="b">
        <f t="shared" si="68"/>
        <v>0</v>
      </c>
      <c r="W417" s="361">
        <f t="shared" si="70"/>
        <v>0</v>
      </c>
      <c r="AA417" s="341" t="str">
        <f t="shared" si="71"/>
        <v/>
      </c>
      <c r="AB417" s="346"/>
      <c r="AC417" s="346"/>
      <c r="AD417" s="346"/>
      <c r="AE417" s="346"/>
      <c r="AF417" s="346"/>
      <c r="AG417" s="346"/>
      <c r="AH417" s="346"/>
      <c r="AI417" s="346"/>
      <c r="AJ417" s="346"/>
      <c r="AK417" s="346"/>
      <c r="AL417" s="346"/>
      <c r="AM417" s="346"/>
      <c r="AN417" s="346"/>
      <c r="AO417" s="346"/>
      <c r="AP417" s="346"/>
      <c r="AQ417" s="346"/>
      <c r="AR417" s="346"/>
    </row>
    <row r="418" spans="1:44" s="345" customFormat="1" x14ac:dyDescent="0.25">
      <c r="A418" s="364" t="str">
        <f t="shared" si="60"/>
        <v/>
      </c>
      <c r="B418" s="749"/>
      <c r="C418" s="750"/>
      <c r="D418" s="750"/>
      <c r="E418" s="751"/>
      <c r="F418" s="752"/>
      <c r="G418" s="753"/>
      <c r="H418" s="756"/>
      <c r="I418" s="757"/>
      <c r="J418" s="366" t="str">
        <f t="shared" si="55"/>
        <v/>
      </c>
      <c r="K418" s="365"/>
      <c r="L418" s="349">
        <f t="shared" si="61"/>
        <v>1</v>
      </c>
      <c r="M418" s="349">
        <f t="shared" si="62"/>
        <v>1</v>
      </c>
      <c r="N418" s="349">
        <f t="shared" si="56"/>
        <v>1</v>
      </c>
      <c r="O418" s="349">
        <f t="shared" si="57"/>
        <v>1</v>
      </c>
      <c r="P418" s="349">
        <f t="shared" si="58"/>
        <v>4</v>
      </c>
      <c r="Q418" s="349" t="str">
        <f>IF(OR(P418=0,P418=4),"",IF(L418=100,'12 - 1 - AUXILIAR-MANTENIMIENTO'!$B$129,IF(M418=1,'12 - 1 - AUXILIAR-MANTENIMIENTO'!$B$130,IF(N418=1,'12 - 1 - AUXILIAR-MANTENIMIENTO'!$B$131,IF(O418=1,'12 - 1 - AUXILIAR-MANTENIMIENTO'!$B$132,IF(N418=100,'12 - 1 - AUXILIAR-MANTENIMIENTO'!$B$133,S418))))))</f>
        <v/>
      </c>
      <c r="R418" s="363" t="str">
        <f t="shared" si="59"/>
        <v/>
      </c>
      <c r="S418" s="362" t="str">
        <f t="shared" si="63"/>
        <v/>
      </c>
      <c r="U418" s="345">
        <f t="shared" si="69"/>
        <v>0</v>
      </c>
      <c r="V418" s="345" t="b">
        <f t="shared" si="68"/>
        <v>0</v>
      </c>
      <c r="W418" s="361">
        <f t="shared" si="70"/>
        <v>0</v>
      </c>
      <c r="AA418" s="341" t="str">
        <f t="shared" si="71"/>
        <v/>
      </c>
      <c r="AB418" s="346"/>
      <c r="AC418" s="346"/>
      <c r="AD418" s="346"/>
      <c r="AE418" s="346"/>
      <c r="AF418" s="346"/>
      <c r="AG418" s="346"/>
      <c r="AH418" s="346"/>
      <c r="AI418" s="346"/>
      <c r="AJ418" s="346"/>
      <c r="AK418" s="346"/>
      <c r="AL418" s="346"/>
      <c r="AM418" s="346"/>
      <c r="AN418" s="346"/>
      <c r="AO418" s="346"/>
      <c r="AP418" s="346"/>
      <c r="AQ418" s="346"/>
      <c r="AR418" s="346"/>
    </row>
    <row r="419" spans="1:44" s="345" customFormat="1" x14ac:dyDescent="0.25">
      <c r="A419" s="364" t="str">
        <f t="shared" si="60"/>
        <v/>
      </c>
      <c r="B419" s="749"/>
      <c r="C419" s="750"/>
      <c r="D419" s="750"/>
      <c r="E419" s="751"/>
      <c r="F419" s="752"/>
      <c r="G419" s="753"/>
      <c r="H419" s="756"/>
      <c r="I419" s="757"/>
      <c r="J419" s="366" t="str">
        <f t="shared" si="55"/>
        <v/>
      </c>
      <c r="K419" s="365"/>
      <c r="L419" s="349">
        <f t="shared" si="61"/>
        <v>1</v>
      </c>
      <c r="M419" s="349">
        <f t="shared" si="62"/>
        <v>1</v>
      </c>
      <c r="N419" s="349">
        <f t="shared" si="56"/>
        <v>1</v>
      </c>
      <c r="O419" s="349">
        <f t="shared" si="57"/>
        <v>1</v>
      </c>
      <c r="P419" s="349">
        <f t="shared" si="58"/>
        <v>4</v>
      </c>
      <c r="Q419" s="349" t="str">
        <f>IF(OR(P419=0,P419=4),"",IF(L419=100,'12 - 1 - AUXILIAR-MANTENIMIENTO'!$B$129,IF(M419=1,'12 - 1 - AUXILIAR-MANTENIMIENTO'!$B$130,IF(N419=1,'12 - 1 - AUXILIAR-MANTENIMIENTO'!$B$131,IF(O419=1,'12 - 1 - AUXILIAR-MANTENIMIENTO'!$B$132,IF(N419=100,'12 - 1 - AUXILIAR-MANTENIMIENTO'!$B$133,S419))))))</f>
        <v/>
      </c>
      <c r="R419" s="363" t="str">
        <f t="shared" si="59"/>
        <v/>
      </c>
      <c r="S419" s="362" t="str">
        <f t="shared" si="63"/>
        <v/>
      </c>
      <c r="U419" s="345">
        <f t="shared" si="69"/>
        <v>0</v>
      </c>
      <c r="V419" s="345" t="b">
        <f t="shared" si="68"/>
        <v>0</v>
      </c>
      <c r="W419" s="361">
        <f t="shared" si="70"/>
        <v>0</v>
      </c>
      <c r="AA419" s="341" t="str">
        <f t="shared" si="71"/>
        <v/>
      </c>
      <c r="AB419" s="346"/>
      <c r="AC419" s="346"/>
      <c r="AD419" s="346"/>
      <c r="AE419" s="346"/>
      <c r="AF419" s="346"/>
      <c r="AG419" s="346"/>
      <c r="AH419" s="346"/>
      <c r="AI419" s="346"/>
      <c r="AJ419" s="346"/>
      <c r="AK419" s="346"/>
      <c r="AL419" s="346"/>
      <c r="AM419" s="346"/>
      <c r="AN419" s="346"/>
      <c r="AO419" s="346"/>
      <c r="AP419" s="346"/>
      <c r="AQ419" s="346"/>
      <c r="AR419" s="346"/>
    </row>
    <row r="420" spans="1:44" s="345" customFormat="1" x14ac:dyDescent="0.25">
      <c r="A420" s="364" t="str">
        <f t="shared" si="60"/>
        <v/>
      </c>
      <c r="B420" s="749"/>
      <c r="C420" s="750"/>
      <c r="D420" s="750"/>
      <c r="E420" s="751"/>
      <c r="F420" s="752"/>
      <c r="G420" s="753"/>
      <c r="H420" s="756"/>
      <c r="I420" s="757"/>
      <c r="J420" s="366" t="str">
        <f t="shared" ref="J420:J483" si="72">Q420</f>
        <v/>
      </c>
      <c r="K420" s="365"/>
      <c r="L420" s="349">
        <f t="shared" si="61"/>
        <v>1</v>
      </c>
      <c r="M420" s="349">
        <f t="shared" si="62"/>
        <v>1</v>
      </c>
      <c r="N420" s="349">
        <f t="shared" ref="N420:N483" si="73">IF(LEN(F420)=0,1,IF(COUNTIF($F$36:$F$540,F420)&gt;1,100,0))</f>
        <v>1</v>
      </c>
      <c r="O420" s="349">
        <f t="shared" ref="O420:O483" si="74">IF(LEN(H420)=0,1,0)</f>
        <v>1</v>
      </c>
      <c r="P420" s="349">
        <f t="shared" ref="P420:P483" si="75">SUM(L420:O420)</f>
        <v>4</v>
      </c>
      <c r="Q420" s="349" t="str">
        <f>IF(OR(P420=0,P420=4),"",IF(L420=100,'12 - 1 - AUXILIAR-MANTENIMIENTO'!$B$129,IF(M420=1,'12 - 1 - AUXILIAR-MANTENIMIENTO'!$B$130,IF(N420=1,'12 - 1 - AUXILIAR-MANTENIMIENTO'!$B$131,IF(O420=1,'12 - 1 - AUXILIAR-MANTENIMIENTO'!$B$132,IF(N420=100,'12 - 1 - AUXILIAR-MANTENIMIENTO'!$B$133,S420))))))</f>
        <v/>
      </c>
      <c r="R420" s="363" t="str">
        <f t="shared" ref="R420:R483" si="76">IF(ISBLANK(H420),"",YEAR($J$6)-YEAR(H420)+IF(MONTH($J$6)&lt;MONTH(H420),-1,0))</f>
        <v/>
      </c>
      <c r="S420" s="362" t="str">
        <f t="shared" si="63"/>
        <v/>
      </c>
      <c r="U420" s="345">
        <f t="shared" si="69"/>
        <v>0</v>
      </c>
      <c r="V420" s="345" t="b">
        <f t="shared" si="68"/>
        <v>0</v>
      </c>
      <c r="W420" s="361">
        <f t="shared" si="70"/>
        <v>0</v>
      </c>
      <c r="AA420" s="341" t="str">
        <f t="shared" si="71"/>
        <v/>
      </c>
      <c r="AB420" s="346"/>
      <c r="AC420" s="346"/>
      <c r="AD420" s="346"/>
      <c r="AE420" s="346"/>
      <c r="AF420" s="346"/>
      <c r="AG420" s="346"/>
      <c r="AH420" s="346"/>
      <c r="AI420" s="346"/>
      <c r="AJ420" s="346"/>
      <c r="AK420" s="346"/>
      <c r="AL420" s="346"/>
      <c r="AM420" s="346"/>
      <c r="AN420" s="346"/>
      <c r="AO420" s="346"/>
      <c r="AP420" s="346"/>
      <c r="AQ420" s="346"/>
      <c r="AR420" s="346"/>
    </row>
    <row r="421" spans="1:44" s="345" customFormat="1" x14ac:dyDescent="0.25">
      <c r="A421" s="364" t="str">
        <f t="shared" ref="A421:A484" si="77">IF(ISBLANK(B421),"",1+A420)</f>
        <v/>
      </c>
      <c r="B421" s="749"/>
      <c r="C421" s="750"/>
      <c r="D421" s="750"/>
      <c r="E421" s="751"/>
      <c r="F421" s="752"/>
      <c r="G421" s="753"/>
      <c r="H421" s="756"/>
      <c r="I421" s="757"/>
      <c r="J421" s="366" t="str">
        <f t="shared" si="72"/>
        <v/>
      </c>
      <c r="K421" s="365"/>
      <c r="L421" s="349">
        <f t="shared" si="61"/>
        <v>1</v>
      </c>
      <c r="M421" s="349">
        <f t="shared" si="62"/>
        <v>1</v>
      </c>
      <c r="N421" s="349">
        <f t="shared" si="73"/>
        <v>1</v>
      </c>
      <c r="O421" s="349">
        <f t="shared" si="74"/>
        <v>1</v>
      </c>
      <c r="P421" s="349">
        <f t="shared" si="75"/>
        <v>4</v>
      </c>
      <c r="Q421" s="349" t="str">
        <f>IF(OR(P421=0,P421=4),"",IF(L421=100,'12 - 1 - AUXILIAR-MANTENIMIENTO'!$B$129,IF(M421=1,'12 - 1 - AUXILIAR-MANTENIMIENTO'!$B$130,IF(N421=1,'12 - 1 - AUXILIAR-MANTENIMIENTO'!$B$131,IF(O421=1,'12 - 1 - AUXILIAR-MANTENIMIENTO'!$B$132,IF(N421=100,'12 - 1 - AUXILIAR-MANTENIMIENTO'!$B$133,S421))))))</f>
        <v/>
      </c>
      <c r="R421" s="363" t="str">
        <f t="shared" si="76"/>
        <v/>
      </c>
      <c r="S421" s="362" t="str">
        <f t="shared" si="63"/>
        <v/>
      </c>
      <c r="U421" s="345">
        <f t="shared" si="69"/>
        <v>0</v>
      </c>
      <c r="V421" s="345" t="b">
        <f t="shared" si="68"/>
        <v>0</v>
      </c>
      <c r="W421" s="361">
        <f t="shared" si="70"/>
        <v>0</v>
      </c>
      <c r="AA421" s="341" t="str">
        <f t="shared" si="71"/>
        <v/>
      </c>
      <c r="AB421" s="346"/>
      <c r="AC421" s="346"/>
      <c r="AD421" s="346"/>
      <c r="AE421" s="346"/>
      <c r="AF421" s="346"/>
      <c r="AG421" s="346"/>
      <c r="AH421" s="346"/>
      <c r="AI421" s="346"/>
      <c r="AJ421" s="346"/>
      <c r="AK421" s="346"/>
      <c r="AL421" s="346"/>
      <c r="AM421" s="346"/>
      <c r="AN421" s="346"/>
      <c r="AO421" s="346"/>
      <c r="AP421" s="346"/>
      <c r="AQ421" s="346"/>
      <c r="AR421" s="346"/>
    </row>
    <row r="422" spans="1:44" s="345" customFormat="1" x14ac:dyDescent="0.25">
      <c r="A422" s="364" t="str">
        <f t="shared" si="77"/>
        <v/>
      </c>
      <c r="B422" s="749"/>
      <c r="C422" s="750"/>
      <c r="D422" s="750"/>
      <c r="E422" s="751"/>
      <c r="F422" s="752"/>
      <c r="G422" s="753"/>
      <c r="H422" s="756"/>
      <c r="I422" s="757"/>
      <c r="J422" s="366" t="str">
        <f t="shared" si="72"/>
        <v/>
      </c>
      <c r="K422" s="365"/>
      <c r="L422" s="349">
        <f t="shared" si="61"/>
        <v>1</v>
      </c>
      <c r="M422" s="349">
        <f t="shared" si="62"/>
        <v>1</v>
      </c>
      <c r="N422" s="349">
        <f t="shared" si="73"/>
        <v>1</v>
      </c>
      <c r="O422" s="349">
        <f t="shared" si="74"/>
        <v>1</v>
      </c>
      <c r="P422" s="349">
        <f t="shared" si="75"/>
        <v>4</v>
      </c>
      <c r="Q422" s="349" t="str">
        <f>IF(OR(P422=0,P422=4),"",IF(L422=100,'12 - 1 - AUXILIAR-MANTENIMIENTO'!$B$129,IF(M422=1,'12 - 1 - AUXILIAR-MANTENIMIENTO'!$B$130,IF(N422=1,'12 - 1 - AUXILIAR-MANTENIMIENTO'!$B$131,IF(O422=1,'12 - 1 - AUXILIAR-MANTENIMIENTO'!$B$132,IF(N422=100,'12 - 1 - AUXILIAR-MANTENIMIENTO'!$B$133,S422))))))</f>
        <v/>
      </c>
      <c r="R422" s="363" t="str">
        <f t="shared" si="76"/>
        <v/>
      </c>
      <c r="S422" s="362" t="str">
        <f t="shared" si="63"/>
        <v/>
      </c>
      <c r="U422" s="345">
        <f t="shared" si="69"/>
        <v>0</v>
      </c>
      <c r="V422" s="345" t="b">
        <f t="shared" si="68"/>
        <v>0</v>
      </c>
      <c r="W422" s="361">
        <f t="shared" si="70"/>
        <v>0</v>
      </c>
      <c r="AA422" s="341" t="str">
        <f t="shared" si="71"/>
        <v/>
      </c>
      <c r="AB422" s="346"/>
      <c r="AC422" s="346"/>
      <c r="AD422" s="346"/>
      <c r="AE422" s="346"/>
      <c r="AF422" s="346"/>
      <c r="AG422" s="346"/>
      <c r="AH422" s="346"/>
      <c r="AI422" s="346"/>
      <c r="AJ422" s="346"/>
      <c r="AK422" s="346"/>
      <c r="AL422" s="346"/>
      <c r="AM422" s="346"/>
      <c r="AN422" s="346"/>
      <c r="AO422" s="346"/>
      <c r="AP422" s="346"/>
      <c r="AQ422" s="346"/>
      <c r="AR422" s="346"/>
    </row>
    <row r="423" spans="1:44" s="345" customFormat="1" x14ac:dyDescent="0.25">
      <c r="A423" s="364" t="str">
        <f t="shared" si="77"/>
        <v/>
      </c>
      <c r="B423" s="749"/>
      <c r="C423" s="750"/>
      <c r="D423" s="750"/>
      <c r="E423" s="751"/>
      <c r="F423" s="752"/>
      <c r="G423" s="753"/>
      <c r="H423" s="756"/>
      <c r="I423" s="757"/>
      <c r="J423" s="366" t="str">
        <f t="shared" si="72"/>
        <v/>
      </c>
      <c r="K423" s="365"/>
      <c r="L423" s="349">
        <f t="shared" si="61"/>
        <v>1</v>
      </c>
      <c r="M423" s="349">
        <f t="shared" si="62"/>
        <v>1</v>
      </c>
      <c r="N423" s="349">
        <f t="shared" si="73"/>
        <v>1</v>
      </c>
      <c r="O423" s="349">
        <f t="shared" si="74"/>
        <v>1</v>
      </c>
      <c r="P423" s="349">
        <f t="shared" si="75"/>
        <v>4</v>
      </c>
      <c r="Q423" s="349" t="str">
        <f>IF(OR(P423=0,P423=4),"",IF(L423=100,'12 - 1 - AUXILIAR-MANTENIMIENTO'!$B$129,IF(M423=1,'12 - 1 - AUXILIAR-MANTENIMIENTO'!$B$130,IF(N423=1,'12 - 1 - AUXILIAR-MANTENIMIENTO'!$B$131,IF(O423=1,'12 - 1 - AUXILIAR-MANTENIMIENTO'!$B$132,IF(N423=100,'12 - 1 - AUXILIAR-MANTENIMIENTO'!$B$133,S423))))))</f>
        <v/>
      </c>
      <c r="R423" s="363" t="str">
        <f t="shared" si="76"/>
        <v/>
      </c>
      <c r="S423" s="362" t="str">
        <f t="shared" si="63"/>
        <v/>
      </c>
      <c r="U423" s="345">
        <f t="shared" si="69"/>
        <v>0</v>
      </c>
      <c r="V423" s="345" t="b">
        <f t="shared" si="68"/>
        <v>0</v>
      </c>
      <c r="W423" s="361">
        <f t="shared" si="70"/>
        <v>0</v>
      </c>
      <c r="AA423" s="341" t="str">
        <f t="shared" si="71"/>
        <v/>
      </c>
      <c r="AB423" s="346"/>
      <c r="AC423" s="346"/>
      <c r="AD423" s="346"/>
      <c r="AE423" s="346"/>
      <c r="AF423" s="346"/>
      <c r="AG423" s="346"/>
      <c r="AH423" s="346"/>
      <c r="AI423" s="346"/>
      <c r="AJ423" s="346"/>
      <c r="AK423" s="346"/>
      <c r="AL423" s="346"/>
      <c r="AM423" s="346"/>
      <c r="AN423" s="346"/>
      <c r="AO423" s="346"/>
      <c r="AP423" s="346"/>
      <c r="AQ423" s="346"/>
      <c r="AR423" s="346"/>
    </row>
    <row r="424" spans="1:44" s="345" customFormat="1" x14ac:dyDescent="0.25">
      <c r="A424" s="364" t="str">
        <f t="shared" si="77"/>
        <v/>
      </c>
      <c r="B424" s="749"/>
      <c r="C424" s="750"/>
      <c r="D424" s="750"/>
      <c r="E424" s="751"/>
      <c r="F424" s="752"/>
      <c r="G424" s="753"/>
      <c r="H424" s="756"/>
      <c r="I424" s="757"/>
      <c r="J424" s="366" t="str">
        <f t="shared" si="72"/>
        <v/>
      </c>
      <c r="K424" s="365"/>
      <c r="L424" s="349">
        <f t="shared" si="61"/>
        <v>1</v>
      </c>
      <c r="M424" s="349">
        <f t="shared" si="62"/>
        <v>1</v>
      </c>
      <c r="N424" s="349">
        <f t="shared" si="73"/>
        <v>1</v>
      </c>
      <c r="O424" s="349">
        <f t="shared" si="74"/>
        <v>1</v>
      </c>
      <c r="P424" s="349">
        <f t="shared" si="75"/>
        <v>4</v>
      </c>
      <c r="Q424" s="349" t="str">
        <f>IF(OR(P424=0,P424=4),"",IF(L424=100,'12 - 1 - AUXILIAR-MANTENIMIENTO'!$B$129,IF(M424=1,'12 - 1 - AUXILIAR-MANTENIMIENTO'!$B$130,IF(N424=1,'12 - 1 - AUXILIAR-MANTENIMIENTO'!$B$131,IF(O424=1,'12 - 1 - AUXILIAR-MANTENIMIENTO'!$B$132,IF(N424=100,'12 - 1 - AUXILIAR-MANTENIMIENTO'!$B$133,S424))))))</f>
        <v/>
      </c>
      <c r="R424" s="363" t="str">
        <f t="shared" si="76"/>
        <v/>
      </c>
      <c r="S424" s="362" t="str">
        <f t="shared" si="63"/>
        <v/>
      </c>
      <c r="U424" s="345">
        <f t="shared" si="69"/>
        <v>0</v>
      </c>
      <c r="V424" s="345" t="b">
        <f t="shared" si="68"/>
        <v>0</v>
      </c>
      <c r="W424" s="361">
        <f t="shared" si="70"/>
        <v>0</v>
      </c>
      <c r="AA424" s="341" t="str">
        <f t="shared" si="71"/>
        <v/>
      </c>
      <c r="AB424" s="346"/>
      <c r="AC424" s="346"/>
      <c r="AD424" s="346"/>
      <c r="AE424" s="346"/>
      <c r="AF424" s="346"/>
      <c r="AG424" s="346"/>
      <c r="AH424" s="346"/>
      <c r="AI424" s="346"/>
      <c r="AJ424" s="346"/>
      <c r="AK424" s="346"/>
      <c r="AL424" s="346"/>
      <c r="AM424" s="346"/>
      <c r="AN424" s="346"/>
      <c r="AO424" s="346"/>
      <c r="AP424" s="346"/>
      <c r="AQ424" s="346"/>
      <c r="AR424" s="346"/>
    </row>
    <row r="425" spans="1:44" s="345" customFormat="1" x14ac:dyDescent="0.25">
      <c r="A425" s="364" t="str">
        <f t="shared" si="77"/>
        <v/>
      </c>
      <c r="B425" s="749"/>
      <c r="C425" s="750"/>
      <c r="D425" s="750"/>
      <c r="E425" s="751"/>
      <c r="F425" s="752"/>
      <c r="G425" s="753"/>
      <c r="H425" s="756"/>
      <c r="I425" s="757"/>
      <c r="J425" s="366" t="str">
        <f t="shared" si="72"/>
        <v/>
      </c>
      <c r="K425" s="365"/>
      <c r="L425" s="349">
        <f t="shared" si="61"/>
        <v>1</v>
      </c>
      <c r="M425" s="349">
        <f t="shared" si="62"/>
        <v>1</v>
      </c>
      <c r="N425" s="349">
        <f t="shared" si="73"/>
        <v>1</v>
      </c>
      <c r="O425" s="349">
        <f t="shared" si="74"/>
        <v>1</v>
      </c>
      <c r="P425" s="349">
        <f t="shared" si="75"/>
        <v>4</v>
      </c>
      <c r="Q425" s="349" t="str">
        <f>IF(OR(P425=0,P425=4),"",IF(L425=100,'12 - 1 - AUXILIAR-MANTENIMIENTO'!$B$129,IF(M425=1,'12 - 1 - AUXILIAR-MANTENIMIENTO'!$B$130,IF(N425=1,'12 - 1 - AUXILIAR-MANTENIMIENTO'!$B$131,IF(O425=1,'12 - 1 - AUXILIAR-MANTENIMIENTO'!$B$132,IF(N425=100,'12 - 1 - AUXILIAR-MANTENIMIENTO'!$B$133,S425))))))</f>
        <v/>
      </c>
      <c r="R425" s="363" t="str">
        <f t="shared" si="76"/>
        <v/>
      </c>
      <c r="S425" s="362" t="str">
        <f t="shared" si="63"/>
        <v/>
      </c>
      <c r="U425" s="345">
        <f t="shared" si="69"/>
        <v>0</v>
      </c>
      <c r="V425" s="345" t="b">
        <f t="shared" si="68"/>
        <v>0</v>
      </c>
      <c r="W425" s="361">
        <f t="shared" si="70"/>
        <v>0</v>
      </c>
      <c r="AA425" s="341" t="str">
        <f t="shared" si="71"/>
        <v/>
      </c>
      <c r="AB425" s="346"/>
      <c r="AC425" s="346"/>
      <c r="AD425" s="346"/>
      <c r="AE425" s="346"/>
      <c r="AF425" s="346"/>
      <c r="AG425" s="346"/>
      <c r="AH425" s="346"/>
      <c r="AI425" s="346"/>
      <c r="AJ425" s="346"/>
      <c r="AK425" s="346"/>
      <c r="AL425" s="346"/>
      <c r="AM425" s="346"/>
      <c r="AN425" s="346"/>
      <c r="AO425" s="346"/>
      <c r="AP425" s="346"/>
      <c r="AQ425" s="346"/>
      <c r="AR425" s="346"/>
    </row>
    <row r="426" spans="1:44" s="345" customFormat="1" x14ac:dyDescent="0.25">
      <c r="A426" s="364" t="str">
        <f t="shared" si="77"/>
        <v/>
      </c>
      <c r="B426" s="749"/>
      <c r="C426" s="750"/>
      <c r="D426" s="750"/>
      <c r="E426" s="751"/>
      <c r="F426" s="752"/>
      <c r="G426" s="753"/>
      <c r="H426" s="756"/>
      <c r="I426" s="757"/>
      <c r="J426" s="366" t="str">
        <f t="shared" si="72"/>
        <v/>
      </c>
      <c r="K426" s="365"/>
      <c r="L426" s="349">
        <f t="shared" ref="L426:L489" si="78">IF(ISERROR(A426),100,1)</f>
        <v>1</v>
      </c>
      <c r="M426" s="349">
        <f t="shared" ref="M426:M489" si="79">IF(LEN(B426)=0,1,0)</f>
        <v>1</v>
      </c>
      <c r="N426" s="349">
        <f t="shared" si="73"/>
        <v>1</v>
      </c>
      <c r="O426" s="349">
        <f t="shared" si="74"/>
        <v>1</v>
      </c>
      <c r="P426" s="349">
        <f t="shared" si="75"/>
        <v>4</v>
      </c>
      <c r="Q426" s="349" t="str">
        <f>IF(OR(P426=0,P426=4),"",IF(L426=100,'12 - 1 - AUXILIAR-MANTENIMIENTO'!$B$129,IF(M426=1,'12 - 1 - AUXILIAR-MANTENIMIENTO'!$B$130,IF(N426=1,'12 - 1 - AUXILIAR-MANTENIMIENTO'!$B$131,IF(O426=1,'12 - 1 - AUXILIAR-MANTENIMIENTO'!$B$132,IF(N426=100,'12 - 1 - AUXILIAR-MANTENIMIENTO'!$B$133,S426))))))</f>
        <v/>
      </c>
      <c r="R426" s="363" t="str">
        <f t="shared" si="76"/>
        <v/>
      </c>
      <c r="S426" s="362" t="str">
        <f t="shared" ref="S426:S489" si="80">IF(R426="","",IF(AND(R426&gt;=3,R426&lt;=60),"CORRECTO","INCORRECTO"))</f>
        <v/>
      </c>
      <c r="U426" s="345">
        <f t="shared" si="69"/>
        <v>0</v>
      </c>
      <c r="V426" s="345" t="b">
        <f t="shared" si="68"/>
        <v>0</v>
      </c>
      <c r="W426" s="361">
        <f t="shared" si="70"/>
        <v>0</v>
      </c>
      <c r="AA426" s="341" t="str">
        <f t="shared" si="71"/>
        <v/>
      </c>
      <c r="AB426" s="346"/>
      <c r="AC426" s="346"/>
      <c r="AD426" s="346"/>
      <c r="AE426" s="346"/>
      <c r="AF426" s="346"/>
      <c r="AG426" s="346"/>
      <c r="AH426" s="346"/>
      <c r="AI426" s="346"/>
      <c r="AJ426" s="346"/>
      <c r="AK426" s="346"/>
      <c r="AL426" s="346"/>
      <c r="AM426" s="346"/>
      <c r="AN426" s="346"/>
      <c r="AO426" s="346"/>
      <c r="AP426" s="346"/>
      <c r="AQ426" s="346"/>
      <c r="AR426" s="346"/>
    </row>
    <row r="427" spans="1:44" s="345" customFormat="1" x14ac:dyDescent="0.25">
      <c r="A427" s="364" t="str">
        <f t="shared" si="77"/>
        <v/>
      </c>
      <c r="B427" s="749"/>
      <c r="C427" s="750"/>
      <c r="D427" s="750"/>
      <c r="E427" s="751"/>
      <c r="F427" s="752"/>
      <c r="G427" s="753"/>
      <c r="H427" s="756"/>
      <c r="I427" s="757"/>
      <c r="J427" s="366" t="str">
        <f t="shared" si="72"/>
        <v/>
      </c>
      <c r="K427" s="365"/>
      <c r="L427" s="349">
        <f t="shared" si="78"/>
        <v>1</v>
      </c>
      <c r="M427" s="349">
        <f t="shared" si="79"/>
        <v>1</v>
      </c>
      <c r="N427" s="349">
        <f t="shared" si="73"/>
        <v>1</v>
      </c>
      <c r="O427" s="349">
        <f t="shared" si="74"/>
        <v>1</v>
      </c>
      <c r="P427" s="349">
        <f t="shared" si="75"/>
        <v>4</v>
      </c>
      <c r="Q427" s="349" t="str">
        <f>IF(OR(P427=0,P427=4),"",IF(L427=100,'12 - 1 - AUXILIAR-MANTENIMIENTO'!$B$129,IF(M427=1,'12 - 1 - AUXILIAR-MANTENIMIENTO'!$B$130,IF(N427=1,'12 - 1 - AUXILIAR-MANTENIMIENTO'!$B$131,IF(O427=1,'12 - 1 - AUXILIAR-MANTENIMIENTO'!$B$132,IF(N427=100,'12 - 1 - AUXILIAR-MANTENIMIENTO'!$B$133,S427))))))</f>
        <v/>
      </c>
      <c r="R427" s="363" t="str">
        <f t="shared" si="76"/>
        <v/>
      </c>
      <c r="S427" s="362" t="str">
        <f t="shared" si="80"/>
        <v/>
      </c>
      <c r="U427" s="345">
        <f t="shared" si="69"/>
        <v>0</v>
      </c>
      <c r="V427" s="345" t="b">
        <f t="shared" si="68"/>
        <v>0</v>
      </c>
      <c r="W427" s="361">
        <f t="shared" si="70"/>
        <v>0</v>
      </c>
      <c r="AA427" s="341" t="str">
        <f t="shared" si="71"/>
        <v/>
      </c>
      <c r="AB427" s="346"/>
      <c r="AC427" s="346"/>
      <c r="AD427" s="346"/>
      <c r="AE427" s="346"/>
      <c r="AF427" s="346"/>
      <c r="AG427" s="346"/>
      <c r="AH427" s="346"/>
      <c r="AI427" s="346"/>
      <c r="AJ427" s="346"/>
      <c r="AK427" s="346"/>
      <c r="AL427" s="346"/>
      <c r="AM427" s="346"/>
      <c r="AN427" s="346"/>
      <c r="AO427" s="346"/>
      <c r="AP427" s="346"/>
      <c r="AQ427" s="346"/>
      <c r="AR427" s="346"/>
    </row>
    <row r="428" spans="1:44" s="345" customFormat="1" x14ac:dyDescent="0.25">
      <c r="A428" s="364" t="str">
        <f t="shared" si="77"/>
        <v/>
      </c>
      <c r="B428" s="749"/>
      <c r="C428" s="750"/>
      <c r="D428" s="750"/>
      <c r="E428" s="751"/>
      <c r="F428" s="752"/>
      <c r="G428" s="753"/>
      <c r="H428" s="756"/>
      <c r="I428" s="757"/>
      <c r="J428" s="366" t="str">
        <f t="shared" si="72"/>
        <v/>
      </c>
      <c r="K428" s="365"/>
      <c r="L428" s="349">
        <f t="shared" si="78"/>
        <v>1</v>
      </c>
      <c r="M428" s="349">
        <f t="shared" si="79"/>
        <v>1</v>
      </c>
      <c r="N428" s="349">
        <f t="shared" si="73"/>
        <v>1</v>
      </c>
      <c r="O428" s="349">
        <f t="shared" si="74"/>
        <v>1</v>
      </c>
      <c r="P428" s="349">
        <f t="shared" si="75"/>
        <v>4</v>
      </c>
      <c r="Q428" s="349" t="str">
        <f>IF(OR(P428=0,P428=4),"",IF(L428=100,'12 - 1 - AUXILIAR-MANTENIMIENTO'!$B$129,IF(M428=1,'12 - 1 - AUXILIAR-MANTENIMIENTO'!$B$130,IF(N428=1,'12 - 1 - AUXILIAR-MANTENIMIENTO'!$B$131,IF(O428=1,'12 - 1 - AUXILIAR-MANTENIMIENTO'!$B$132,IF(N428=100,'12 - 1 - AUXILIAR-MANTENIMIENTO'!$B$133,S428))))))</f>
        <v/>
      </c>
      <c r="R428" s="363" t="str">
        <f t="shared" si="76"/>
        <v/>
      </c>
      <c r="S428" s="362" t="str">
        <f t="shared" si="80"/>
        <v/>
      </c>
      <c r="U428" s="345">
        <f t="shared" si="69"/>
        <v>0</v>
      </c>
      <c r="V428" s="345" t="b">
        <f t="shared" si="68"/>
        <v>0</v>
      </c>
      <c r="W428" s="361">
        <f t="shared" si="70"/>
        <v>0</v>
      </c>
      <c r="AA428" s="341" t="str">
        <f t="shared" si="71"/>
        <v/>
      </c>
      <c r="AB428" s="346"/>
      <c r="AC428" s="346"/>
      <c r="AD428" s="346"/>
      <c r="AE428" s="346"/>
      <c r="AF428" s="346"/>
      <c r="AG428" s="346"/>
      <c r="AH428" s="346"/>
      <c r="AI428" s="346"/>
      <c r="AJ428" s="346"/>
      <c r="AK428" s="346"/>
      <c r="AL428" s="346"/>
      <c r="AM428" s="346"/>
      <c r="AN428" s="346"/>
      <c r="AO428" s="346"/>
      <c r="AP428" s="346"/>
      <c r="AQ428" s="346"/>
      <c r="AR428" s="346"/>
    </row>
    <row r="429" spans="1:44" s="345" customFormat="1" x14ac:dyDescent="0.25">
      <c r="A429" s="364" t="str">
        <f t="shared" si="77"/>
        <v/>
      </c>
      <c r="B429" s="749"/>
      <c r="C429" s="750"/>
      <c r="D429" s="750"/>
      <c r="E429" s="751"/>
      <c r="F429" s="752"/>
      <c r="G429" s="753"/>
      <c r="H429" s="756"/>
      <c r="I429" s="757"/>
      <c r="J429" s="366" t="str">
        <f t="shared" si="72"/>
        <v/>
      </c>
      <c r="K429" s="365"/>
      <c r="L429" s="349">
        <f t="shared" si="78"/>
        <v>1</v>
      </c>
      <c r="M429" s="349">
        <f t="shared" si="79"/>
        <v>1</v>
      </c>
      <c r="N429" s="349">
        <f t="shared" si="73"/>
        <v>1</v>
      </c>
      <c r="O429" s="349">
        <f t="shared" si="74"/>
        <v>1</v>
      </c>
      <c r="P429" s="349">
        <f t="shared" si="75"/>
        <v>4</v>
      </c>
      <c r="Q429" s="349" t="str">
        <f>IF(OR(P429=0,P429=4),"",IF(L429=100,'12 - 1 - AUXILIAR-MANTENIMIENTO'!$B$129,IF(M429=1,'12 - 1 - AUXILIAR-MANTENIMIENTO'!$B$130,IF(N429=1,'12 - 1 - AUXILIAR-MANTENIMIENTO'!$B$131,IF(O429=1,'12 - 1 - AUXILIAR-MANTENIMIENTO'!$B$132,IF(N429=100,'12 - 1 - AUXILIAR-MANTENIMIENTO'!$B$133,S429))))))</f>
        <v/>
      </c>
      <c r="R429" s="363" t="str">
        <f t="shared" si="76"/>
        <v/>
      </c>
      <c r="S429" s="362" t="str">
        <f t="shared" si="80"/>
        <v/>
      </c>
      <c r="U429" s="345">
        <f t="shared" si="69"/>
        <v>0</v>
      </c>
      <c r="V429" s="345" t="b">
        <f t="shared" si="68"/>
        <v>0</v>
      </c>
      <c r="W429" s="361">
        <f t="shared" si="70"/>
        <v>0</v>
      </c>
      <c r="AA429" s="341" t="str">
        <f t="shared" si="71"/>
        <v/>
      </c>
      <c r="AB429" s="346"/>
      <c r="AC429" s="346"/>
      <c r="AD429" s="346"/>
      <c r="AE429" s="346"/>
      <c r="AF429" s="346"/>
      <c r="AG429" s="346"/>
      <c r="AH429" s="346"/>
      <c r="AI429" s="346"/>
      <c r="AJ429" s="346"/>
      <c r="AK429" s="346"/>
      <c r="AL429" s="346"/>
      <c r="AM429" s="346"/>
      <c r="AN429" s="346"/>
      <c r="AO429" s="346"/>
      <c r="AP429" s="346"/>
      <c r="AQ429" s="346"/>
      <c r="AR429" s="346"/>
    </row>
    <row r="430" spans="1:44" s="345" customFormat="1" x14ac:dyDescent="0.25">
      <c r="A430" s="364" t="str">
        <f t="shared" si="77"/>
        <v/>
      </c>
      <c r="B430" s="749"/>
      <c r="C430" s="750"/>
      <c r="D430" s="750"/>
      <c r="E430" s="751"/>
      <c r="F430" s="752"/>
      <c r="G430" s="753"/>
      <c r="H430" s="756"/>
      <c r="I430" s="757"/>
      <c r="J430" s="366" t="str">
        <f t="shared" si="72"/>
        <v/>
      </c>
      <c r="K430" s="365"/>
      <c r="L430" s="349">
        <f t="shared" si="78"/>
        <v>1</v>
      </c>
      <c r="M430" s="349">
        <f t="shared" si="79"/>
        <v>1</v>
      </c>
      <c r="N430" s="349">
        <f t="shared" si="73"/>
        <v>1</v>
      </c>
      <c r="O430" s="349">
        <f t="shared" si="74"/>
        <v>1</v>
      </c>
      <c r="P430" s="349">
        <f t="shared" si="75"/>
        <v>4</v>
      </c>
      <c r="Q430" s="349" t="str">
        <f>IF(OR(P430=0,P430=4),"",IF(L430=100,'12 - 1 - AUXILIAR-MANTENIMIENTO'!$B$129,IF(M430=1,'12 - 1 - AUXILIAR-MANTENIMIENTO'!$B$130,IF(N430=1,'12 - 1 - AUXILIAR-MANTENIMIENTO'!$B$131,IF(O430=1,'12 - 1 - AUXILIAR-MANTENIMIENTO'!$B$132,IF(N430=100,'12 - 1 - AUXILIAR-MANTENIMIENTO'!$B$133,S430))))))</f>
        <v/>
      </c>
      <c r="R430" s="363" t="str">
        <f t="shared" si="76"/>
        <v/>
      </c>
      <c r="S430" s="362" t="str">
        <f t="shared" si="80"/>
        <v/>
      </c>
      <c r="U430" s="345">
        <f t="shared" si="69"/>
        <v>0</v>
      </c>
      <c r="V430" s="345" t="b">
        <f t="shared" si="68"/>
        <v>0</v>
      </c>
      <c r="W430" s="361">
        <f t="shared" si="70"/>
        <v>0</v>
      </c>
      <c r="AA430" s="341" t="str">
        <f t="shared" si="71"/>
        <v/>
      </c>
      <c r="AB430" s="346"/>
      <c r="AC430" s="346"/>
      <c r="AD430" s="346"/>
      <c r="AE430" s="346"/>
      <c r="AF430" s="346"/>
      <c r="AG430" s="346"/>
      <c r="AH430" s="346"/>
      <c r="AI430" s="346"/>
      <c r="AJ430" s="346"/>
      <c r="AK430" s="346"/>
      <c r="AL430" s="346"/>
      <c r="AM430" s="346"/>
      <c r="AN430" s="346"/>
      <c r="AO430" s="346"/>
      <c r="AP430" s="346"/>
      <c r="AQ430" s="346"/>
      <c r="AR430" s="346"/>
    </row>
    <row r="431" spans="1:44" s="345" customFormat="1" x14ac:dyDescent="0.25">
      <c r="A431" s="364" t="str">
        <f t="shared" si="77"/>
        <v/>
      </c>
      <c r="B431" s="749"/>
      <c r="C431" s="750"/>
      <c r="D431" s="750"/>
      <c r="E431" s="751"/>
      <c r="F431" s="752"/>
      <c r="G431" s="753"/>
      <c r="H431" s="756"/>
      <c r="I431" s="757"/>
      <c r="J431" s="366" t="str">
        <f t="shared" si="72"/>
        <v/>
      </c>
      <c r="K431" s="365"/>
      <c r="L431" s="349">
        <f t="shared" si="78"/>
        <v>1</v>
      </c>
      <c r="M431" s="349">
        <f t="shared" si="79"/>
        <v>1</v>
      </c>
      <c r="N431" s="349">
        <f t="shared" si="73"/>
        <v>1</v>
      </c>
      <c r="O431" s="349">
        <f t="shared" si="74"/>
        <v>1</v>
      </c>
      <c r="P431" s="349">
        <f t="shared" si="75"/>
        <v>4</v>
      </c>
      <c r="Q431" s="349" t="str">
        <f>IF(OR(P431=0,P431=4),"",IF(L431=100,'12 - 1 - AUXILIAR-MANTENIMIENTO'!$B$129,IF(M431=1,'12 - 1 - AUXILIAR-MANTENIMIENTO'!$B$130,IF(N431=1,'12 - 1 - AUXILIAR-MANTENIMIENTO'!$B$131,IF(O431=1,'12 - 1 - AUXILIAR-MANTENIMIENTO'!$B$132,IF(N431=100,'12 - 1 - AUXILIAR-MANTENIMIENTO'!$B$133,S431))))))</f>
        <v/>
      </c>
      <c r="R431" s="363" t="str">
        <f t="shared" si="76"/>
        <v/>
      </c>
      <c r="S431" s="362" t="str">
        <f t="shared" si="80"/>
        <v/>
      </c>
      <c r="U431" s="345">
        <f t="shared" si="69"/>
        <v>0</v>
      </c>
      <c r="V431" s="345" t="b">
        <f t="shared" si="68"/>
        <v>0</v>
      </c>
      <c r="W431" s="361">
        <f t="shared" si="70"/>
        <v>0</v>
      </c>
      <c r="AA431" s="341" t="str">
        <f t="shared" si="71"/>
        <v/>
      </c>
      <c r="AB431" s="346"/>
      <c r="AC431" s="346"/>
      <c r="AD431" s="346"/>
      <c r="AE431" s="346"/>
      <c r="AF431" s="346"/>
      <c r="AG431" s="346"/>
      <c r="AH431" s="346"/>
      <c r="AI431" s="346"/>
      <c r="AJ431" s="346"/>
      <c r="AK431" s="346"/>
      <c r="AL431" s="346"/>
      <c r="AM431" s="346"/>
      <c r="AN431" s="346"/>
      <c r="AO431" s="346"/>
      <c r="AP431" s="346"/>
      <c r="AQ431" s="346"/>
      <c r="AR431" s="346"/>
    </row>
    <row r="432" spans="1:44" s="345" customFormat="1" x14ac:dyDescent="0.25">
      <c r="A432" s="364" t="str">
        <f t="shared" si="77"/>
        <v/>
      </c>
      <c r="B432" s="749"/>
      <c r="C432" s="750"/>
      <c r="D432" s="750"/>
      <c r="E432" s="751"/>
      <c r="F432" s="752"/>
      <c r="G432" s="753"/>
      <c r="H432" s="756"/>
      <c r="I432" s="757"/>
      <c r="J432" s="366" t="str">
        <f t="shared" si="72"/>
        <v/>
      </c>
      <c r="K432" s="365"/>
      <c r="L432" s="349">
        <f t="shared" si="78"/>
        <v>1</v>
      </c>
      <c r="M432" s="349">
        <f t="shared" si="79"/>
        <v>1</v>
      </c>
      <c r="N432" s="349">
        <f t="shared" si="73"/>
        <v>1</v>
      </c>
      <c r="O432" s="349">
        <f t="shared" si="74"/>
        <v>1</v>
      </c>
      <c r="P432" s="349">
        <f t="shared" si="75"/>
        <v>4</v>
      </c>
      <c r="Q432" s="349" t="str">
        <f>IF(OR(P432=0,P432=4),"",IF(L432=100,'12 - 1 - AUXILIAR-MANTENIMIENTO'!$B$129,IF(M432=1,'12 - 1 - AUXILIAR-MANTENIMIENTO'!$B$130,IF(N432=1,'12 - 1 - AUXILIAR-MANTENIMIENTO'!$B$131,IF(O432=1,'12 - 1 - AUXILIAR-MANTENIMIENTO'!$B$132,IF(N432=100,'12 - 1 - AUXILIAR-MANTENIMIENTO'!$B$133,S432))))))</f>
        <v/>
      </c>
      <c r="R432" s="363" t="str">
        <f t="shared" si="76"/>
        <v/>
      </c>
      <c r="S432" s="362" t="str">
        <f t="shared" si="80"/>
        <v/>
      </c>
      <c r="U432" s="345">
        <f t="shared" si="69"/>
        <v>0</v>
      </c>
      <c r="V432" s="345" t="b">
        <f t="shared" si="68"/>
        <v>0</v>
      </c>
      <c r="W432" s="361">
        <f t="shared" si="70"/>
        <v>0</v>
      </c>
      <c r="AA432" s="341" t="str">
        <f t="shared" si="71"/>
        <v/>
      </c>
      <c r="AB432" s="346"/>
      <c r="AC432" s="346"/>
      <c r="AD432" s="346"/>
      <c r="AE432" s="346"/>
      <c r="AF432" s="346"/>
      <c r="AG432" s="346"/>
      <c r="AH432" s="346"/>
      <c r="AI432" s="346"/>
      <c r="AJ432" s="346"/>
      <c r="AK432" s="346"/>
      <c r="AL432" s="346"/>
      <c r="AM432" s="346"/>
      <c r="AN432" s="346"/>
      <c r="AO432" s="346"/>
      <c r="AP432" s="346"/>
      <c r="AQ432" s="346"/>
      <c r="AR432" s="346"/>
    </row>
    <row r="433" spans="1:44" s="345" customFormat="1" x14ac:dyDescent="0.25">
      <c r="A433" s="364" t="str">
        <f t="shared" si="77"/>
        <v/>
      </c>
      <c r="B433" s="749"/>
      <c r="C433" s="750"/>
      <c r="D433" s="750"/>
      <c r="E433" s="751"/>
      <c r="F433" s="752"/>
      <c r="G433" s="753"/>
      <c r="H433" s="756"/>
      <c r="I433" s="757"/>
      <c r="J433" s="366" t="str">
        <f t="shared" si="72"/>
        <v/>
      </c>
      <c r="K433" s="365"/>
      <c r="L433" s="349">
        <f t="shared" si="78"/>
        <v>1</v>
      </c>
      <c r="M433" s="349">
        <f t="shared" si="79"/>
        <v>1</v>
      </c>
      <c r="N433" s="349">
        <f t="shared" si="73"/>
        <v>1</v>
      </c>
      <c r="O433" s="349">
        <f t="shared" si="74"/>
        <v>1</v>
      </c>
      <c r="P433" s="349">
        <f t="shared" si="75"/>
        <v>4</v>
      </c>
      <c r="Q433" s="349" t="str">
        <f>IF(OR(P433=0,P433=4),"",IF(L433=100,'12 - 1 - AUXILIAR-MANTENIMIENTO'!$B$129,IF(M433=1,'12 - 1 - AUXILIAR-MANTENIMIENTO'!$B$130,IF(N433=1,'12 - 1 - AUXILIAR-MANTENIMIENTO'!$B$131,IF(O433=1,'12 - 1 - AUXILIAR-MANTENIMIENTO'!$B$132,IF(N433=100,'12 - 1 - AUXILIAR-MANTENIMIENTO'!$B$133,S433))))))</f>
        <v/>
      </c>
      <c r="R433" s="363" t="str">
        <f t="shared" si="76"/>
        <v/>
      </c>
      <c r="S433" s="362" t="str">
        <f t="shared" si="80"/>
        <v/>
      </c>
      <c r="U433" s="345">
        <f t="shared" si="69"/>
        <v>0</v>
      </c>
      <c r="V433" s="345" t="b">
        <f t="shared" si="68"/>
        <v>0</v>
      </c>
      <c r="W433" s="361">
        <f t="shared" si="70"/>
        <v>0</v>
      </c>
      <c r="AA433" s="341" t="str">
        <f t="shared" si="71"/>
        <v/>
      </c>
      <c r="AB433" s="346"/>
      <c r="AC433" s="346"/>
      <c r="AD433" s="346"/>
      <c r="AE433" s="346"/>
      <c r="AF433" s="346"/>
      <c r="AG433" s="346"/>
      <c r="AH433" s="346"/>
      <c r="AI433" s="346"/>
      <c r="AJ433" s="346"/>
      <c r="AK433" s="346"/>
      <c r="AL433" s="346"/>
      <c r="AM433" s="346"/>
      <c r="AN433" s="346"/>
      <c r="AO433" s="346"/>
      <c r="AP433" s="346"/>
      <c r="AQ433" s="346"/>
      <c r="AR433" s="346"/>
    </row>
    <row r="434" spans="1:44" s="345" customFormat="1" x14ac:dyDescent="0.25">
      <c r="A434" s="364" t="str">
        <f t="shared" si="77"/>
        <v/>
      </c>
      <c r="B434" s="749"/>
      <c r="C434" s="750"/>
      <c r="D434" s="750"/>
      <c r="E434" s="751"/>
      <c r="F434" s="752"/>
      <c r="G434" s="753"/>
      <c r="H434" s="756"/>
      <c r="I434" s="757"/>
      <c r="J434" s="366" t="str">
        <f t="shared" si="72"/>
        <v/>
      </c>
      <c r="K434" s="365"/>
      <c r="L434" s="349">
        <f t="shared" si="78"/>
        <v>1</v>
      </c>
      <c r="M434" s="349">
        <f t="shared" si="79"/>
        <v>1</v>
      </c>
      <c r="N434" s="349">
        <f t="shared" si="73"/>
        <v>1</v>
      </c>
      <c r="O434" s="349">
        <f t="shared" si="74"/>
        <v>1</v>
      </c>
      <c r="P434" s="349">
        <f t="shared" si="75"/>
        <v>4</v>
      </c>
      <c r="Q434" s="349" t="str">
        <f>IF(OR(P434=0,P434=4),"",IF(L434=100,'12 - 1 - AUXILIAR-MANTENIMIENTO'!$B$129,IF(M434=1,'12 - 1 - AUXILIAR-MANTENIMIENTO'!$B$130,IF(N434=1,'12 - 1 - AUXILIAR-MANTENIMIENTO'!$B$131,IF(O434=1,'12 - 1 - AUXILIAR-MANTENIMIENTO'!$B$132,IF(N434=100,'12 - 1 - AUXILIAR-MANTENIMIENTO'!$B$133,S434))))))</f>
        <v/>
      </c>
      <c r="R434" s="363" t="str">
        <f t="shared" si="76"/>
        <v/>
      </c>
      <c r="S434" s="362" t="str">
        <f t="shared" si="80"/>
        <v/>
      </c>
      <c r="U434" s="345">
        <f t="shared" si="69"/>
        <v>0</v>
      </c>
      <c r="V434" s="345" t="b">
        <f t="shared" ref="V434:V465" si="81">AND(S434="MENOR",U434=TRUE)</f>
        <v>0</v>
      </c>
      <c r="W434" s="361">
        <f t="shared" si="70"/>
        <v>0</v>
      </c>
      <c r="AA434" s="341" t="str">
        <f t="shared" si="71"/>
        <v/>
      </c>
      <c r="AB434" s="346"/>
      <c r="AC434" s="346"/>
      <c r="AD434" s="346"/>
      <c r="AE434" s="346"/>
      <c r="AF434" s="346"/>
      <c r="AG434" s="346"/>
      <c r="AH434" s="346"/>
      <c r="AI434" s="346"/>
      <c r="AJ434" s="346"/>
      <c r="AK434" s="346"/>
      <c r="AL434" s="346"/>
      <c r="AM434" s="346"/>
      <c r="AN434" s="346"/>
      <c r="AO434" s="346"/>
      <c r="AP434" s="346"/>
      <c r="AQ434" s="346"/>
      <c r="AR434" s="346"/>
    </row>
    <row r="435" spans="1:44" s="345" customFormat="1" x14ac:dyDescent="0.25">
      <c r="A435" s="364" t="str">
        <f t="shared" si="77"/>
        <v/>
      </c>
      <c r="B435" s="749"/>
      <c r="C435" s="750"/>
      <c r="D435" s="750"/>
      <c r="E435" s="751"/>
      <c r="F435" s="752"/>
      <c r="G435" s="753"/>
      <c r="H435" s="756"/>
      <c r="I435" s="757"/>
      <c r="J435" s="366" t="str">
        <f t="shared" si="72"/>
        <v/>
      </c>
      <c r="K435" s="365"/>
      <c r="L435" s="349">
        <f t="shared" si="78"/>
        <v>1</v>
      </c>
      <c r="M435" s="349">
        <f t="shared" si="79"/>
        <v>1</v>
      </c>
      <c r="N435" s="349">
        <f t="shared" si="73"/>
        <v>1</v>
      </c>
      <c r="O435" s="349">
        <f t="shared" si="74"/>
        <v>1</v>
      </c>
      <c r="P435" s="349">
        <f t="shared" si="75"/>
        <v>4</v>
      </c>
      <c r="Q435" s="349" t="str">
        <f>IF(OR(P435=0,P435=4),"",IF(L435=100,'12 - 1 - AUXILIAR-MANTENIMIENTO'!$B$129,IF(M435=1,'12 - 1 - AUXILIAR-MANTENIMIENTO'!$B$130,IF(N435=1,'12 - 1 - AUXILIAR-MANTENIMIENTO'!$B$131,IF(O435=1,'12 - 1 - AUXILIAR-MANTENIMIENTO'!$B$132,IF(N435=100,'12 - 1 - AUXILIAR-MANTENIMIENTO'!$B$133,S435))))))</f>
        <v/>
      </c>
      <c r="R435" s="363" t="str">
        <f t="shared" si="76"/>
        <v/>
      </c>
      <c r="S435" s="362" t="str">
        <f t="shared" si="80"/>
        <v/>
      </c>
      <c r="U435" s="345">
        <f t="shared" ref="U435:U466" si="82">U434</f>
        <v>0</v>
      </c>
      <c r="V435" s="345" t="b">
        <f t="shared" si="81"/>
        <v>0</v>
      </c>
      <c r="W435" s="361">
        <f t="shared" si="70"/>
        <v>0</v>
      </c>
      <c r="AA435" s="341" t="str">
        <f t="shared" si="71"/>
        <v/>
      </c>
      <c r="AB435" s="346"/>
      <c r="AC435" s="346"/>
      <c r="AD435" s="346"/>
      <c r="AE435" s="346"/>
      <c r="AF435" s="346"/>
      <c r="AG435" s="346"/>
      <c r="AH435" s="346"/>
      <c r="AI435" s="346"/>
      <c r="AJ435" s="346"/>
      <c r="AK435" s="346"/>
      <c r="AL435" s="346"/>
      <c r="AM435" s="346"/>
      <c r="AN435" s="346"/>
      <c r="AO435" s="346"/>
      <c r="AP435" s="346"/>
      <c r="AQ435" s="346"/>
      <c r="AR435" s="346"/>
    </row>
    <row r="436" spans="1:44" s="345" customFormat="1" x14ac:dyDescent="0.25">
      <c r="A436" s="364" t="str">
        <f t="shared" si="77"/>
        <v/>
      </c>
      <c r="B436" s="749"/>
      <c r="C436" s="750"/>
      <c r="D436" s="750"/>
      <c r="E436" s="751"/>
      <c r="F436" s="752"/>
      <c r="G436" s="753"/>
      <c r="H436" s="756"/>
      <c r="I436" s="757"/>
      <c r="J436" s="366" t="str">
        <f t="shared" si="72"/>
        <v/>
      </c>
      <c r="K436" s="365"/>
      <c r="L436" s="349">
        <f t="shared" si="78"/>
        <v>1</v>
      </c>
      <c r="M436" s="349">
        <f t="shared" si="79"/>
        <v>1</v>
      </c>
      <c r="N436" s="349">
        <f t="shared" si="73"/>
        <v>1</v>
      </c>
      <c r="O436" s="349">
        <f t="shared" si="74"/>
        <v>1</v>
      </c>
      <c r="P436" s="349">
        <f t="shared" si="75"/>
        <v>4</v>
      </c>
      <c r="Q436" s="349" t="str">
        <f>IF(OR(P436=0,P436=4),"",IF(L436=100,'12 - 1 - AUXILIAR-MANTENIMIENTO'!$B$129,IF(M436=1,'12 - 1 - AUXILIAR-MANTENIMIENTO'!$B$130,IF(N436=1,'12 - 1 - AUXILIAR-MANTENIMIENTO'!$B$131,IF(O436=1,'12 - 1 - AUXILIAR-MANTENIMIENTO'!$B$132,IF(N436=100,'12 - 1 - AUXILIAR-MANTENIMIENTO'!$B$133,S436))))))</f>
        <v/>
      </c>
      <c r="R436" s="363" t="str">
        <f t="shared" si="76"/>
        <v/>
      </c>
      <c r="S436" s="362" t="str">
        <f t="shared" si="80"/>
        <v/>
      </c>
      <c r="U436" s="345">
        <f t="shared" si="82"/>
        <v>0</v>
      </c>
      <c r="V436" s="345" t="b">
        <f t="shared" si="81"/>
        <v>0</v>
      </c>
      <c r="W436" s="361">
        <f t="shared" ref="W436:W467" si="83">IFERROR(FIND("#",J436,1),0)</f>
        <v>0</v>
      </c>
      <c r="AA436" s="341" t="str">
        <f t="shared" ref="AA436:AA467" si="84">IF(LEN(A436)=0,"","Imprime")</f>
        <v/>
      </c>
      <c r="AB436" s="346"/>
      <c r="AC436" s="346"/>
      <c r="AD436" s="346"/>
      <c r="AE436" s="346"/>
      <c r="AF436" s="346"/>
      <c r="AG436" s="346"/>
      <c r="AH436" s="346"/>
      <c r="AI436" s="346"/>
      <c r="AJ436" s="346"/>
      <c r="AK436" s="346"/>
      <c r="AL436" s="346"/>
      <c r="AM436" s="346"/>
      <c r="AN436" s="346"/>
      <c r="AO436" s="346"/>
      <c r="AP436" s="346"/>
      <c r="AQ436" s="346"/>
      <c r="AR436" s="346"/>
    </row>
    <row r="437" spans="1:44" s="345" customFormat="1" x14ac:dyDescent="0.25">
      <c r="A437" s="364" t="str">
        <f t="shared" si="77"/>
        <v/>
      </c>
      <c r="B437" s="749"/>
      <c r="C437" s="750"/>
      <c r="D437" s="750"/>
      <c r="E437" s="751"/>
      <c r="F437" s="752"/>
      <c r="G437" s="753"/>
      <c r="H437" s="756"/>
      <c r="I437" s="757"/>
      <c r="J437" s="366" t="str">
        <f t="shared" si="72"/>
        <v/>
      </c>
      <c r="K437" s="365"/>
      <c r="L437" s="349">
        <f t="shared" si="78"/>
        <v>1</v>
      </c>
      <c r="M437" s="349">
        <f t="shared" si="79"/>
        <v>1</v>
      </c>
      <c r="N437" s="349">
        <f t="shared" si="73"/>
        <v>1</v>
      </c>
      <c r="O437" s="349">
        <f t="shared" si="74"/>
        <v>1</v>
      </c>
      <c r="P437" s="349">
        <f t="shared" si="75"/>
        <v>4</v>
      </c>
      <c r="Q437" s="349" t="str">
        <f>IF(OR(P437=0,P437=4),"",IF(L437=100,'12 - 1 - AUXILIAR-MANTENIMIENTO'!$B$129,IF(M437=1,'12 - 1 - AUXILIAR-MANTENIMIENTO'!$B$130,IF(N437=1,'12 - 1 - AUXILIAR-MANTENIMIENTO'!$B$131,IF(O437=1,'12 - 1 - AUXILIAR-MANTENIMIENTO'!$B$132,IF(N437=100,'12 - 1 - AUXILIAR-MANTENIMIENTO'!$B$133,S437))))))</f>
        <v/>
      </c>
      <c r="R437" s="363" t="str">
        <f t="shared" si="76"/>
        <v/>
      </c>
      <c r="S437" s="362" t="str">
        <f t="shared" si="80"/>
        <v/>
      </c>
      <c r="U437" s="345">
        <f t="shared" si="82"/>
        <v>0</v>
      </c>
      <c r="V437" s="345" t="b">
        <f t="shared" si="81"/>
        <v>0</v>
      </c>
      <c r="W437" s="361">
        <f t="shared" si="83"/>
        <v>0</v>
      </c>
      <c r="AA437" s="341" t="str">
        <f t="shared" si="84"/>
        <v/>
      </c>
      <c r="AB437" s="346"/>
      <c r="AC437" s="346"/>
      <c r="AD437" s="346"/>
      <c r="AE437" s="346"/>
      <c r="AF437" s="346"/>
      <c r="AG437" s="346"/>
      <c r="AH437" s="346"/>
      <c r="AI437" s="346"/>
      <c r="AJ437" s="346"/>
      <c r="AK437" s="346"/>
      <c r="AL437" s="346"/>
      <c r="AM437" s="346"/>
      <c r="AN437" s="346"/>
      <c r="AO437" s="346"/>
      <c r="AP437" s="346"/>
      <c r="AQ437" s="346"/>
      <c r="AR437" s="346"/>
    </row>
    <row r="438" spans="1:44" s="345" customFormat="1" x14ac:dyDescent="0.25">
      <c r="A438" s="364" t="str">
        <f t="shared" si="77"/>
        <v/>
      </c>
      <c r="B438" s="749"/>
      <c r="C438" s="750"/>
      <c r="D438" s="750"/>
      <c r="E438" s="751"/>
      <c r="F438" s="752"/>
      <c r="G438" s="753"/>
      <c r="H438" s="756"/>
      <c r="I438" s="757"/>
      <c r="J438" s="366" t="str">
        <f t="shared" si="72"/>
        <v/>
      </c>
      <c r="K438" s="365"/>
      <c r="L438" s="349">
        <f t="shared" si="78"/>
        <v>1</v>
      </c>
      <c r="M438" s="349">
        <f t="shared" si="79"/>
        <v>1</v>
      </c>
      <c r="N438" s="349">
        <f t="shared" si="73"/>
        <v>1</v>
      </c>
      <c r="O438" s="349">
        <f t="shared" si="74"/>
        <v>1</v>
      </c>
      <c r="P438" s="349">
        <f t="shared" si="75"/>
        <v>4</v>
      </c>
      <c r="Q438" s="349" t="str">
        <f>IF(OR(P438=0,P438=4),"",IF(L438=100,'12 - 1 - AUXILIAR-MANTENIMIENTO'!$B$129,IF(M438=1,'12 - 1 - AUXILIAR-MANTENIMIENTO'!$B$130,IF(N438=1,'12 - 1 - AUXILIAR-MANTENIMIENTO'!$B$131,IF(O438=1,'12 - 1 - AUXILIAR-MANTENIMIENTO'!$B$132,IF(N438=100,'12 - 1 - AUXILIAR-MANTENIMIENTO'!$B$133,S438))))))</f>
        <v/>
      </c>
      <c r="R438" s="363" t="str">
        <f t="shared" si="76"/>
        <v/>
      </c>
      <c r="S438" s="362" t="str">
        <f t="shared" si="80"/>
        <v/>
      </c>
      <c r="U438" s="345">
        <f t="shared" si="82"/>
        <v>0</v>
      </c>
      <c r="V438" s="345" t="b">
        <f t="shared" si="81"/>
        <v>0</v>
      </c>
      <c r="W438" s="361">
        <f t="shared" si="83"/>
        <v>0</v>
      </c>
      <c r="AA438" s="341" t="str">
        <f t="shared" si="84"/>
        <v/>
      </c>
      <c r="AB438" s="346"/>
      <c r="AC438" s="346"/>
      <c r="AD438" s="346"/>
      <c r="AE438" s="346"/>
      <c r="AF438" s="346"/>
      <c r="AG438" s="346"/>
      <c r="AH438" s="346"/>
      <c r="AI438" s="346"/>
      <c r="AJ438" s="346"/>
      <c r="AK438" s="346"/>
      <c r="AL438" s="346"/>
      <c r="AM438" s="346"/>
      <c r="AN438" s="346"/>
      <c r="AO438" s="346"/>
      <c r="AP438" s="346"/>
      <c r="AQ438" s="346"/>
      <c r="AR438" s="346"/>
    </row>
    <row r="439" spans="1:44" s="345" customFormat="1" x14ac:dyDescent="0.25">
      <c r="A439" s="364" t="str">
        <f t="shared" si="77"/>
        <v/>
      </c>
      <c r="B439" s="749"/>
      <c r="C439" s="750"/>
      <c r="D439" s="750"/>
      <c r="E439" s="751"/>
      <c r="F439" s="752"/>
      <c r="G439" s="753"/>
      <c r="H439" s="756"/>
      <c r="I439" s="757"/>
      <c r="J439" s="366" t="str">
        <f t="shared" si="72"/>
        <v/>
      </c>
      <c r="K439" s="365"/>
      <c r="L439" s="349">
        <f t="shared" si="78"/>
        <v>1</v>
      </c>
      <c r="M439" s="349">
        <f t="shared" si="79"/>
        <v>1</v>
      </c>
      <c r="N439" s="349">
        <f t="shared" si="73"/>
        <v>1</v>
      </c>
      <c r="O439" s="349">
        <f t="shared" si="74"/>
        <v>1</v>
      </c>
      <c r="P439" s="349">
        <f t="shared" si="75"/>
        <v>4</v>
      </c>
      <c r="Q439" s="349" t="str">
        <f>IF(OR(P439=0,P439=4),"",IF(L439=100,'12 - 1 - AUXILIAR-MANTENIMIENTO'!$B$129,IF(M439=1,'12 - 1 - AUXILIAR-MANTENIMIENTO'!$B$130,IF(N439=1,'12 - 1 - AUXILIAR-MANTENIMIENTO'!$B$131,IF(O439=1,'12 - 1 - AUXILIAR-MANTENIMIENTO'!$B$132,IF(N439=100,'12 - 1 - AUXILIAR-MANTENIMIENTO'!$B$133,S439))))))</f>
        <v/>
      </c>
      <c r="R439" s="363" t="str">
        <f t="shared" si="76"/>
        <v/>
      </c>
      <c r="S439" s="362" t="str">
        <f t="shared" si="80"/>
        <v/>
      </c>
      <c r="U439" s="345">
        <f t="shared" si="82"/>
        <v>0</v>
      </c>
      <c r="V439" s="345" t="b">
        <f t="shared" si="81"/>
        <v>0</v>
      </c>
      <c r="W439" s="361">
        <f t="shared" si="83"/>
        <v>0</v>
      </c>
      <c r="AA439" s="341" t="str">
        <f t="shared" si="84"/>
        <v/>
      </c>
      <c r="AB439" s="346"/>
      <c r="AC439" s="346"/>
      <c r="AD439" s="346"/>
      <c r="AE439" s="346"/>
      <c r="AF439" s="346"/>
      <c r="AG439" s="346"/>
      <c r="AH439" s="346"/>
      <c r="AI439" s="346"/>
      <c r="AJ439" s="346"/>
      <c r="AK439" s="346"/>
      <c r="AL439" s="346"/>
      <c r="AM439" s="346"/>
      <c r="AN439" s="346"/>
      <c r="AO439" s="346"/>
      <c r="AP439" s="346"/>
      <c r="AQ439" s="346"/>
      <c r="AR439" s="346"/>
    </row>
    <row r="440" spans="1:44" s="345" customFormat="1" x14ac:dyDescent="0.25">
      <c r="A440" s="364" t="str">
        <f t="shared" si="77"/>
        <v/>
      </c>
      <c r="B440" s="749"/>
      <c r="C440" s="750"/>
      <c r="D440" s="750"/>
      <c r="E440" s="751"/>
      <c r="F440" s="752"/>
      <c r="G440" s="753"/>
      <c r="H440" s="756"/>
      <c r="I440" s="757"/>
      <c r="J440" s="366" t="str">
        <f t="shared" si="72"/>
        <v/>
      </c>
      <c r="K440" s="365"/>
      <c r="L440" s="349">
        <f t="shared" si="78"/>
        <v>1</v>
      </c>
      <c r="M440" s="349">
        <f t="shared" si="79"/>
        <v>1</v>
      </c>
      <c r="N440" s="349">
        <f t="shared" si="73"/>
        <v>1</v>
      </c>
      <c r="O440" s="349">
        <f t="shared" si="74"/>
        <v>1</v>
      </c>
      <c r="P440" s="349">
        <f t="shared" si="75"/>
        <v>4</v>
      </c>
      <c r="Q440" s="349" t="str">
        <f>IF(OR(P440=0,P440=4),"",IF(L440=100,'12 - 1 - AUXILIAR-MANTENIMIENTO'!$B$129,IF(M440=1,'12 - 1 - AUXILIAR-MANTENIMIENTO'!$B$130,IF(N440=1,'12 - 1 - AUXILIAR-MANTENIMIENTO'!$B$131,IF(O440=1,'12 - 1 - AUXILIAR-MANTENIMIENTO'!$B$132,IF(N440=100,'12 - 1 - AUXILIAR-MANTENIMIENTO'!$B$133,S440))))))</f>
        <v/>
      </c>
      <c r="R440" s="363" t="str">
        <f t="shared" si="76"/>
        <v/>
      </c>
      <c r="S440" s="362" t="str">
        <f t="shared" si="80"/>
        <v/>
      </c>
      <c r="U440" s="345">
        <f t="shared" si="82"/>
        <v>0</v>
      </c>
      <c r="V440" s="345" t="b">
        <f t="shared" si="81"/>
        <v>0</v>
      </c>
      <c r="W440" s="361">
        <f t="shared" si="83"/>
        <v>0</v>
      </c>
      <c r="AA440" s="341" t="str">
        <f t="shared" si="84"/>
        <v/>
      </c>
      <c r="AB440" s="346"/>
      <c r="AC440" s="346"/>
      <c r="AD440" s="346"/>
      <c r="AE440" s="346"/>
      <c r="AF440" s="346"/>
      <c r="AG440" s="346"/>
      <c r="AH440" s="346"/>
      <c r="AI440" s="346"/>
      <c r="AJ440" s="346"/>
      <c r="AK440" s="346"/>
      <c r="AL440" s="346"/>
      <c r="AM440" s="346"/>
      <c r="AN440" s="346"/>
      <c r="AO440" s="346"/>
      <c r="AP440" s="346"/>
      <c r="AQ440" s="346"/>
      <c r="AR440" s="346"/>
    </row>
    <row r="441" spans="1:44" s="345" customFormat="1" x14ac:dyDescent="0.25">
      <c r="A441" s="364" t="str">
        <f t="shared" si="77"/>
        <v/>
      </c>
      <c r="B441" s="749"/>
      <c r="C441" s="750"/>
      <c r="D441" s="750"/>
      <c r="E441" s="751"/>
      <c r="F441" s="752"/>
      <c r="G441" s="753"/>
      <c r="H441" s="756"/>
      <c r="I441" s="757"/>
      <c r="J441" s="366" t="str">
        <f t="shared" si="72"/>
        <v/>
      </c>
      <c r="K441" s="365"/>
      <c r="L441" s="349">
        <f t="shared" si="78"/>
        <v>1</v>
      </c>
      <c r="M441" s="349">
        <f t="shared" si="79"/>
        <v>1</v>
      </c>
      <c r="N441" s="349">
        <f t="shared" si="73"/>
        <v>1</v>
      </c>
      <c r="O441" s="349">
        <f t="shared" si="74"/>
        <v>1</v>
      </c>
      <c r="P441" s="349">
        <f t="shared" si="75"/>
        <v>4</v>
      </c>
      <c r="Q441" s="349" t="str">
        <f>IF(OR(P441=0,P441=4),"",IF(L441=100,'12 - 1 - AUXILIAR-MANTENIMIENTO'!$B$129,IF(M441=1,'12 - 1 - AUXILIAR-MANTENIMIENTO'!$B$130,IF(N441=1,'12 - 1 - AUXILIAR-MANTENIMIENTO'!$B$131,IF(O441=1,'12 - 1 - AUXILIAR-MANTENIMIENTO'!$B$132,IF(N441=100,'12 - 1 - AUXILIAR-MANTENIMIENTO'!$B$133,S441))))))</f>
        <v/>
      </c>
      <c r="R441" s="363" t="str">
        <f t="shared" si="76"/>
        <v/>
      </c>
      <c r="S441" s="362" t="str">
        <f t="shared" si="80"/>
        <v/>
      </c>
      <c r="U441" s="345">
        <f t="shared" si="82"/>
        <v>0</v>
      </c>
      <c r="V441" s="345" t="b">
        <f t="shared" si="81"/>
        <v>0</v>
      </c>
      <c r="W441" s="361">
        <f t="shared" si="83"/>
        <v>0</v>
      </c>
      <c r="AA441" s="341" t="str">
        <f t="shared" si="84"/>
        <v/>
      </c>
      <c r="AB441" s="346"/>
      <c r="AC441" s="346"/>
      <c r="AD441" s="346"/>
      <c r="AE441" s="346"/>
      <c r="AF441" s="346"/>
      <c r="AG441" s="346"/>
      <c r="AH441" s="346"/>
      <c r="AI441" s="346"/>
      <c r="AJ441" s="346"/>
      <c r="AK441" s="346"/>
      <c r="AL441" s="346"/>
      <c r="AM441" s="346"/>
      <c r="AN441" s="346"/>
      <c r="AO441" s="346"/>
      <c r="AP441" s="346"/>
      <c r="AQ441" s="346"/>
      <c r="AR441" s="346"/>
    </row>
    <row r="442" spans="1:44" s="345" customFormat="1" x14ac:dyDescent="0.25">
      <c r="A442" s="364" t="str">
        <f t="shared" si="77"/>
        <v/>
      </c>
      <c r="B442" s="749"/>
      <c r="C442" s="750"/>
      <c r="D442" s="750"/>
      <c r="E442" s="751"/>
      <c r="F442" s="752"/>
      <c r="G442" s="753"/>
      <c r="H442" s="756"/>
      <c r="I442" s="757"/>
      <c r="J442" s="366" t="str">
        <f t="shared" si="72"/>
        <v/>
      </c>
      <c r="K442" s="365"/>
      <c r="L442" s="349">
        <f t="shared" si="78"/>
        <v>1</v>
      </c>
      <c r="M442" s="349">
        <f t="shared" si="79"/>
        <v>1</v>
      </c>
      <c r="N442" s="349">
        <f t="shared" si="73"/>
        <v>1</v>
      </c>
      <c r="O442" s="349">
        <f t="shared" si="74"/>
        <v>1</v>
      </c>
      <c r="P442" s="349">
        <f t="shared" si="75"/>
        <v>4</v>
      </c>
      <c r="Q442" s="349" t="str">
        <f>IF(OR(P442=0,P442=4),"",IF(L442=100,'12 - 1 - AUXILIAR-MANTENIMIENTO'!$B$129,IF(M442=1,'12 - 1 - AUXILIAR-MANTENIMIENTO'!$B$130,IF(N442=1,'12 - 1 - AUXILIAR-MANTENIMIENTO'!$B$131,IF(O442=1,'12 - 1 - AUXILIAR-MANTENIMIENTO'!$B$132,IF(N442=100,'12 - 1 - AUXILIAR-MANTENIMIENTO'!$B$133,S442))))))</f>
        <v/>
      </c>
      <c r="R442" s="363" t="str">
        <f t="shared" si="76"/>
        <v/>
      </c>
      <c r="S442" s="362" t="str">
        <f t="shared" si="80"/>
        <v/>
      </c>
      <c r="U442" s="345">
        <f t="shared" si="82"/>
        <v>0</v>
      </c>
      <c r="V442" s="345" t="b">
        <f t="shared" si="81"/>
        <v>0</v>
      </c>
      <c r="W442" s="361">
        <f t="shared" si="83"/>
        <v>0</v>
      </c>
      <c r="AA442" s="341" t="str">
        <f t="shared" si="84"/>
        <v/>
      </c>
      <c r="AB442" s="346"/>
      <c r="AC442" s="346"/>
      <c r="AD442" s="346"/>
      <c r="AE442" s="346"/>
      <c r="AF442" s="346"/>
      <c r="AG442" s="346"/>
      <c r="AH442" s="346"/>
      <c r="AI442" s="346"/>
      <c r="AJ442" s="346"/>
      <c r="AK442" s="346"/>
      <c r="AL442" s="346"/>
      <c r="AM442" s="346"/>
      <c r="AN442" s="346"/>
      <c r="AO442" s="346"/>
      <c r="AP442" s="346"/>
      <c r="AQ442" s="346"/>
      <c r="AR442" s="346"/>
    </row>
    <row r="443" spans="1:44" s="345" customFormat="1" x14ac:dyDescent="0.25">
      <c r="A443" s="364" t="str">
        <f t="shared" si="77"/>
        <v/>
      </c>
      <c r="B443" s="749"/>
      <c r="C443" s="750"/>
      <c r="D443" s="750"/>
      <c r="E443" s="751"/>
      <c r="F443" s="752"/>
      <c r="G443" s="753"/>
      <c r="H443" s="756"/>
      <c r="I443" s="757"/>
      <c r="J443" s="366" t="str">
        <f t="shared" si="72"/>
        <v/>
      </c>
      <c r="K443" s="365"/>
      <c r="L443" s="349">
        <f t="shared" si="78"/>
        <v>1</v>
      </c>
      <c r="M443" s="349">
        <f t="shared" si="79"/>
        <v>1</v>
      </c>
      <c r="N443" s="349">
        <f t="shared" si="73"/>
        <v>1</v>
      </c>
      <c r="O443" s="349">
        <f t="shared" si="74"/>
        <v>1</v>
      </c>
      <c r="P443" s="349">
        <f t="shared" si="75"/>
        <v>4</v>
      </c>
      <c r="Q443" s="349" t="str">
        <f>IF(OR(P443=0,P443=4),"",IF(L443=100,'12 - 1 - AUXILIAR-MANTENIMIENTO'!$B$129,IF(M443=1,'12 - 1 - AUXILIAR-MANTENIMIENTO'!$B$130,IF(N443=1,'12 - 1 - AUXILIAR-MANTENIMIENTO'!$B$131,IF(O443=1,'12 - 1 - AUXILIAR-MANTENIMIENTO'!$B$132,IF(N443=100,'12 - 1 - AUXILIAR-MANTENIMIENTO'!$B$133,S443))))))</f>
        <v/>
      </c>
      <c r="R443" s="363" t="str">
        <f t="shared" si="76"/>
        <v/>
      </c>
      <c r="S443" s="362" t="str">
        <f t="shared" si="80"/>
        <v/>
      </c>
      <c r="U443" s="345">
        <f t="shared" si="82"/>
        <v>0</v>
      </c>
      <c r="V443" s="345" t="b">
        <f t="shared" si="81"/>
        <v>0</v>
      </c>
      <c r="W443" s="361">
        <f t="shared" si="83"/>
        <v>0</v>
      </c>
      <c r="AA443" s="341" t="str">
        <f t="shared" si="84"/>
        <v/>
      </c>
      <c r="AB443" s="346"/>
      <c r="AC443" s="346"/>
      <c r="AD443" s="346"/>
      <c r="AE443" s="346"/>
      <c r="AF443" s="346"/>
      <c r="AG443" s="346"/>
      <c r="AH443" s="346"/>
      <c r="AI443" s="346"/>
      <c r="AJ443" s="346"/>
      <c r="AK443" s="346"/>
      <c r="AL443" s="346"/>
      <c r="AM443" s="346"/>
      <c r="AN443" s="346"/>
      <c r="AO443" s="346"/>
      <c r="AP443" s="346"/>
      <c r="AQ443" s="346"/>
      <c r="AR443" s="346"/>
    </row>
    <row r="444" spans="1:44" s="345" customFormat="1" x14ac:dyDescent="0.25">
      <c r="A444" s="364" t="str">
        <f t="shared" si="77"/>
        <v/>
      </c>
      <c r="B444" s="749"/>
      <c r="C444" s="750"/>
      <c r="D444" s="750"/>
      <c r="E444" s="751"/>
      <c r="F444" s="752"/>
      <c r="G444" s="753"/>
      <c r="H444" s="756"/>
      <c r="I444" s="757"/>
      <c r="J444" s="366" t="str">
        <f t="shared" si="72"/>
        <v/>
      </c>
      <c r="K444" s="365"/>
      <c r="L444" s="349">
        <f t="shared" si="78"/>
        <v>1</v>
      </c>
      <c r="M444" s="349">
        <f t="shared" si="79"/>
        <v>1</v>
      </c>
      <c r="N444" s="349">
        <f t="shared" si="73"/>
        <v>1</v>
      </c>
      <c r="O444" s="349">
        <f t="shared" si="74"/>
        <v>1</v>
      </c>
      <c r="P444" s="349">
        <f t="shared" si="75"/>
        <v>4</v>
      </c>
      <c r="Q444" s="349" t="str">
        <f>IF(OR(P444=0,P444=4),"",IF(L444=100,'12 - 1 - AUXILIAR-MANTENIMIENTO'!$B$129,IF(M444=1,'12 - 1 - AUXILIAR-MANTENIMIENTO'!$B$130,IF(N444=1,'12 - 1 - AUXILIAR-MANTENIMIENTO'!$B$131,IF(O444=1,'12 - 1 - AUXILIAR-MANTENIMIENTO'!$B$132,IF(N444=100,'12 - 1 - AUXILIAR-MANTENIMIENTO'!$B$133,S444))))))</f>
        <v/>
      </c>
      <c r="R444" s="363" t="str">
        <f t="shared" si="76"/>
        <v/>
      </c>
      <c r="S444" s="362" t="str">
        <f t="shared" si="80"/>
        <v/>
      </c>
      <c r="U444" s="345">
        <f t="shared" si="82"/>
        <v>0</v>
      </c>
      <c r="V444" s="345" t="b">
        <f t="shared" si="81"/>
        <v>0</v>
      </c>
      <c r="W444" s="361">
        <f t="shared" si="83"/>
        <v>0</v>
      </c>
      <c r="AA444" s="341" t="str">
        <f t="shared" si="84"/>
        <v/>
      </c>
      <c r="AB444" s="346"/>
      <c r="AC444" s="346"/>
      <c r="AD444" s="346"/>
      <c r="AE444" s="346"/>
      <c r="AF444" s="346"/>
      <c r="AG444" s="346"/>
      <c r="AH444" s="346"/>
      <c r="AI444" s="346"/>
      <c r="AJ444" s="346"/>
      <c r="AK444" s="346"/>
      <c r="AL444" s="346"/>
      <c r="AM444" s="346"/>
      <c r="AN444" s="346"/>
      <c r="AO444" s="346"/>
      <c r="AP444" s="346"/>
      <c r="AQ444" s="346"/>
      <c r="AR444" s="346"/>
    </row>
    <row r="445" spans="1:44" s="345" customFormat="1" x14ac:dyDescent="0.25">
      <c r="A445" s="364" t="str">
        <f t="shared" si="77"/>
        <v/>
      </c>
      <c r="B445" s="749"/>
      <c r="C445" s="750"/>
      <c r="D445" s="750"/>
      <c r="E445" s="751"/>
      <c r="F445" s="752"/>
      <c r="G445" s="753"/>
      <c r="H445" s="756"/>
      <c r="I445" s="757"/>
      <c r="J445" s="366" t="str">
        <f t="shared" si="72"/>
        <v/>
      </c>
      <c r="K445" s="365"/>
      <c r="L445" s="349">
        <f t="shared" si="78"/>
        <v>1</v>
      </c>
      <c r="M445" s="349">
        <f t="shared" si="79"/>
        <v>1</v>
      </c>
      <c r="N445" s="349">
        <f t="shared" si="73"/>
        <v>1</v>
      </c>
      <c r="O445" s="349">
        <f t="shared" si="74"/>
        <v>1</v>
      </c>
      <c r="P445" s="349">
        <f t="shared" si="75"/>
        <v>4</v>
      </c>
      <c r="Q445" s="349" t="str">
        <f>IF(OR(P445=0,P445=4),"",IF(L445=100,'12 - 1 - AUXILIAR-MANTENIMIENTO'!$B$129,IF(M445=1,'12 - 1 - AUXILIAR-MANTENIMIENTO'!$B$130,IF(N445=1,'12 - 1 - AUXILIAR-MANTENIMIENTO'!$B$131,IF(O445=1,'12 - 1 - AUXILIAR-MANTENIMIENTO'!$B$132,IF(N445=100,'12 - 1 - AUXILIAR-MANTENIMIENTO'!$B$133,S445))))))</f>
        <v/>
      </c>
      <c r="R445" s="363" t="str">
        <f t="shared" si="76"/>
        <v/>
      </c>
      <c r="S445" s="362" t="str">
        <f t="shared" si="80"/>
        <v/>
      </c>
      <c r="U445" s="345">
        <f t="shared" si="82"/>
        <v>0</v>
      </c>
      <c r="V445" s="345" t="b">
        <f t="shared" si="81"/>
        <v>0</v>
      </c>
      <c r="W445" s="361">
        <f t="shared" si="83"/>
        <v>0</v>
      </c>
      <c r="AA445" s="341" t="str">
        <f t="shared" si="84"/>
        <v/>
      </c>
      <c r="AB445" s="346"/>
      <c r="AC445" s="346"/>
      <c r="AD445" s="346"/>
      <c r="AE445" s="346"/>
      <c r="AF445" s="346"/>
      <c r="AG445" s="346"/>
      <c r="AH445" s="346"/>
      <c r="AI445" s="346"/>
      <c r="AJ445" s="346"/>
      <c r="AK445" s="346"/>
      <c r="AL445" s="346"/>
      <c r="AM445" s="346"/>
      <c r="AN445" s="346"/>
      <c r="AO445" s="346"/>
      <c r="AP445" s="346"/>
      <c r="AQ445" s="346"/>
      <c r="AR445" s="346"/>
    </row>
    <row r="446" spans="1:44" s="345" customFormat="1" x14ac:dyDescent="0.25">
      <c r="A446" s="364" t="str">
        <f t="shared" si="77"/>
        <v/>
      </c>
      <c r="B446" s="749"/>
      <c r="C446" s="750"/>
      <c r="D446" s="750"/>
      <c r="E446" s="751"/>
      <c r="F446" s="752"/>
      <c r="G446" s="753"/>
      <c r="H446" s="756"/>
      <c r="I446" s="757"/>
      <c r="J446" s="366" t="str">
        <f t="shared" si="72"/>
        <v/>
      </c>
      <c r="K446" s="365"/>
      <c r="L446" s="349">
        <f t="shared" si="78"/>
        <v>1</v>
      </c>
      <c r="M446" s="349">
        <f t="shared" si="79"/>
        <v>1</v>
      </c>
      <c r="N446" s="349">
        <f t="shared" si="73"/>
        <v>1</v>
      </c>
      <c r="O446" s="349">
        <f t="shared" si="74"/>
        <v>1</v>
      </c>
      <c r="P446" s="349">
        <f t="shared" si="75"/>
        <v>4</v>
      </c>
      <c r="Q446" s="349" t="str">
        <f>IF(OR(P446=0,P446=4),"",IF(L446=100,'12 - 1 - AUXILIAR-MANTENIMIENTO'!$B$129,IF(M446=1,'12 - 1 - AUXILIAR-MANTENIMIENTO'!$B$130,IF(N446=1,'12 - 1 - AUXILIAR-MANTENIMIENTO'!$B$131,IF(O446=1,'12 - 1 - AUXILIAR-MANTENIMIENTO'!$B$132,IF(N446=100,'12 - 1 - AUXILIAR-MANTENIMIENTO'!$B$133,S446))))))</f>
        <v/>
      </c>
      <c r="R446" s="363" t="str">
        <f t="shared" si="76"/>
        <v/>
      </c>
      <c r="S446" s="362" t="str">
        <f t="shared" si="80"/>
        <v/>
      </c>
      <c r="U446" s="345">
        <f t="shared" si="82"/>
        <v>0</v>
      </c>
      <c r="V446" s="345" t="b">
        <f t="shared" si="81"/>
        <v>0</v>
      </c>
      <c r="W446" s="361">
        <f t="shared" si="83"/>
        <v>0</v>
      </c>
      <c r="AA446" s="341" t="str">
        <f t="shared" si="84"/>
        <v/>
      </c>
      <c r="AB446" s="346"/>
      <c r="AC446" s="346"/>
      <c r="AD446" s="346"/>
      <c r="AE446" s="346"/>
      <c r="AF446" s="346"/>
      <c r="AG446" s="346"/>
      <c r="AH446" s="346"/>
      <c r="AI446" s="346"/>
      <c r="AJ446" s="346"/>
      <c r="AK446" s="346"/>
      <c r="AL446" s="346"/>
      <c r="AM446" s="346"/>
      <c r="AN446" s="346"/>
      <c r="AO446" s="346"/>
      <c r="AP446" s="346"/>
      <c r="AQ446" s="346"/>
      <c r="AR446" s="346"/>
    </row>
    <row r="447" spans="1:44" s="345" customFormat="1" x14ac:dyDescent="0.25">
      <c r="A447" s="364" t="str">
        <f t="shared" si="77"/>
        <v/>
      </c>
      <c r="B447" s="749"/>
      <c r="C447" s="750"/>
      <c r="D447" s="750"/>
      <c r="E447" s="751"/>
      <c r="F447" s="752"/>
      <c r="G447" s="753"/>
      <c r="H447" s="756"/>
      <c r="I447" s="757"/>
      <c r="J447" s="366" t="str">
        <f t="shared" si="72"/>
        <v/>
      </c>
      <c r="K447" s="365"/>
      <c r="L447" s="349">
        <f t="shared" si="78"/>
        <v>1</v>
      </c>
      <c r="M447" s="349">
        <f t="shared" si="79"/>
        <v>1</v>
      </c>
      <c r="N447" s="349">
        <f t="shared" si="73"/>
        <v>1</v>
      </c>
      <c r="O447" s="349">
        <f t="shared" si="74"/>
        <v>1</v>
      </c>
      <c r="P447" s="349">
        <f t="shared" si="75"/>
        <v>4</v>
      </c>
      <c r="Q447" s="349" t="str">
        <f>IF(OR(P447=0,P447=4),"",IF(L447=100,'12 - 1 - AUXILIAR-MANTENIMIENTO'!$B$129,IF(M447=1,'12 - 1 - AUXILIAR-MANTENIMIENTO'!$B$130,IF(N447=1,'12 - 1 - AUXILIAR-MANTENIMIENTO'!$B$131,IF(O447=1,'12 - 1 - AUXILIAR-MANTENIMIENTO'!$B$132,IF(N447=100,'12 - 1 - AUXILIAR-MANTENIMIENTO'!$B$133,S447))))))</f>
        <v/>
      </c>
      <c r="R447" s="363" t="str">
        <f t="shared" si="76"/>
        <v/>
      </c>
      <c r="S447" s="362" t="str">
        <f t="shared" si="80"/>
        <v/>
      </c>
      <c r="U447" s="345">
        <f t="shared" si="82"/>
        <v>0</v>
      </c>
      <c r="V447" s="345" t="b">
        <f t="shared" si="81"/>
        <v>0</v>
      </c>
      <c r="W447" s="361">
        <f t="shared" si="83"/>
        <v>0</v>
      </c>
      <c r="AA447" s="341" t="str">
        <f t="shared" si="84"/>
        <v/>
      </c>
      <c r="AB447" s="346"/>
      <c r="AC447" s="346"/>
      <c r="AD447" s="346"/>
      <c r="AE447" s="346"/>
      <c r="AF447" s="346"/>
      <c r="AG447" s="346"/>
      <c r="AH447" s="346"/>
      <c r="AI447" s="346"/>
      <c r="AJ447" s="346"/>
      <c r="AK447" s="346"/>
      <c r="AL447" s="346"/>
      <c r="AM447" s="346"/>
      <c r="AN447" s="346"/>
      <c r="AO447" s="346"/>
      <c r="AP447" s="346"/>
      <c r="AQ447" s="346"/>
      <c r="AR447" s="346"/>
    </row>
    <row r="448" spans="1:44" s="345" customFormat="1" x14ac:dyDescent="0.25">
      <c r="A448" s="364" t="str">
        <f t="shared" si="77"/>
        <v/>
      </c>
      <c r="B448" s="749"/>
      <c r="C448" s="750"/>
      <c r="D448" s="750"/>
      <c r="E448" s="751"/>
      <c r="F448" s="752"/>
      <c r="G448" s="753"/>
      <c r="H448" s="756"/>
      <c r="I448" s="757"/>
      <c r="J448" s="366" t="str">
        <f t="shared" si="72"/>
        <v/>
      </c>
      <c r="K448" s="365"/>
      <c r="L448" s="349">
        <f t="shared" si="78"/>
        <v>1</v>
      </c>
      <c r="M448" s="349">
        <f t="shared" si="79"/>
        <v>1</v>
      </c>
      <c r="N448" s="349">
        <f t="shared" si="73"/>
        <v>1</v>
      </c>
      <c r="O448" s="349">
        <f t="shared" si="74"/>
        <v>1</v>
      </c>
      <c r="P448" s="349">
        <f t="shared" si="75"/>
        <v>4</v>
      </c>
      <c r="Q448" s="349" t="str">
        <f>IF(OR(P448=0,P448=4),"",IF(L448=100,'12 - 1 - AUXILIAR-MANTENIMIENTO'!$B$129,IF(M448=1,'12 - 1 - AUXILIAR-MANTENIMIENTO'!$B$130,IF(N448=1,'12 - 1 - AUXILIAR-MANTENIMIENTO'!$B$131,IF(O448=1,'12 - 1 - AUXILIAR-MANTENIMIENTO'!$B$132,IF(N448=100,'12 - 1 - AUXILIAR-MANTENIMIENTO'!$B$133,S448))))))</f>
        <v/>
      </c>
      <c r="R448" s="363" t="str">
        <f t="shared" si="76"/>
        <v/>
      </c>
      <c r="S448" s="362" t="str">
        <f t="shared" si="80"/>
        <v/>
      </c>
      <c r="U448" s="345">
        <f t="shared" si="82"/>
        <v>0</v>
      </c>
      <c r="V448" s="345" t="b">
        <f t="shared" si="81"/>
        <v>0</v>
      </c>
      <c r="W448" s="361">
        <f t="shared" si="83"/>
        <v>0</v>
      </c>
      <c r="AA448" s="341" t="str">
        <f t="shared" si="84"/>
        <v/>
      </c>
      <c r="AB448" s="346"/>
      <c r="AC448" s="346"/>
      <c r="AD448" s="346"/>
      <c r="AE448" s="346"/>
      <c r="AF448" s="346"/>
      <c r="AG448" s="346"/>
      <c r="AH448" s="346"/>
      <c r="AI448" s="346"/>
      <c r="AJ448" s="346"/>
      <c r="AK448" s="346"/>
      <c r="AL448" s="346"/>
      <c r="AM448" s="346"/>
      <c r="AN448" s="346"/>
      <c r="AO448" s="346"/>
      <c r="AP448" s="346"/>
      <c r="AQ448" s="346"/>
      <c r="AR448" s="346"/>
    </row>
    <row r="449" spans="1:44" s="345" customFormat="1" x14ac:dyDescent="0.25">
      <c r="A449" s="364" t="str">
        <f t="shared" si="77"/>
        <v/>
      </c>
      <c r="B449" s="749"/>
      <c r="C449" s="750"/>
      <c r="D449" s="750"/>
      <c r="E449" s="751"/>
      <c r="F449" s="752"/>
      <c r="G449" s="753"/>
      <c r="H449" s="756"/>
      <c r="I449" s="757"/>
      <c r="J449" s="366" t="str">
        <f t="shared" si="72"/>
        <v/>
      </c>
      <c r="K449" s="365"/>
      <c r="L449" s="349">
        <f t="shared" si="78"/>
        <v>1</v>
      </c>
      <c r="M449" s="349">
        <f t="shared" si="79"/>
        <v>1</v>
      </c>
      <c r="N449" s="349">
        <f t="shared" si="73"/>
        <v>1</v>
      </c>
      <c r="O449" s="349">
        <f t="shared" si="74"/>
        <v>1</v>
      </c>
      <c r="P449" s="349">
        <f t="shared" si="75"/>
        <v>4</v>
      </c>
      <c r="Q449" s="349" t="str">
        <f>IF(OR(P449=0,P449=4),"",IF(L449=100,'12 - 1 - AUXILIAR-MANTENIMIENTO'!$B$129,IF(M449=1,'12 - 1 - AUXILIAR-MANTENIMIENTO'!$B$130,IF(N449=1,'12 - 1 - AUXILIAR-MANTENIMIENTO'!$B$131,IF(O449=1,'12 - 1 - AUXILIAR-MANTENIMIENTO'!$B$132,IF(N449=100,'12 - 1 - AUXILIAR-MANTENIMIENTO'!$B$133,S449))))))</f>
        <v/>
      </c>
      <c r="R449" s="363" t="str">
        <f t="shared" si="76"/>
        <v/>
      </c>
      <c r="S449" s="362" t="str">
        <f t="shared" si="80"/>
        <v/>
      </c>
      <c r="U449" s="345">
        <f t="shared" si="82"/>
        <v>0</v>
      </c>
      <c r="V449" s="345" t="b">
        <f t="shared" si="81"/>
        <v>0</v>
      </c>
      <c r="W449" s="361">
        <f t="shared" si="83"/>
        <v>0</v>
      </c>
      <c r="AA449" s="341" t="str">
        <f t="shared" si="84"/>
        <v/>
      </c>
      <c r="AB449" s="346"/>
      <c r="AC449" s="346"/>
      <c r="AD449" s="346"/>
      <c r="AE449" s="346"/>
      <c r="AF449" s="346"/>
      <c r="AG449" s="346"/>
      <c r="AH449" s="346"/>
      <c r="AI449" s="346"/>
      <c r="AJ449" s="346"/>
      <c r="AK449" s="346"/>
      <c r="AL449" s="346"/>
      <c r="AM449" s="346"/>
      <c r="AN449" s="346"/>
      <c r="AO449" s="346"/>
      <c r="AP449" s="346"/>
      <c r="AQ449" s="346"/>
      <c r="AR449" s="346"/>
    </row>
    <row r="450" spans="1:44" s="345" customFormat="1" x14ac:dyDescent="0.25">
      <c r="A450" s="364" t="str">
        <f t="shared" si="77"/>
        <v/>
      </c>
      <c r="B450" s="749"/>
      <c r="C450" s="750"/>
      <c r="D450" s="750"/>
      <c r="E450" s="751"/>
      <c r="F450" s="752"/>
      <c r="G450" s="753"/>
      <c r="H450" s="756"/>
      <c r="I450" s="757"/>
      <c r="J450" s="366" t="str">
        <f t="shared" si="72"/>
        <v/>
      </c>
      <c r="K450" s="365"/>
      <c r="L450" s="349">
        <f t="shared" si="78"/>
        <v>1</v>
      </c>
      <c r="M450" s="349">
        <f t="shared" si="79"/>
        <v>1</v>
      </c>
      <c r="N450" s="349">
        <f t="shared" si="73"/>
        <v>1</v>
      </c>
      <c r="O450" s="349">
        <f t="shared" si="74"/>
        <v>1</v>
      </c>
      <c r="P450" s="349">
        <f t="shared" si="75"/>
        <v>4</v>
      </c>
      <c r="Q450" s="349" t="str">
        <f>IF(OR(P450=0,P450=4),"",IF(L450=100,'12 - 1 - AUXILIAR-MANTENIMIENTO'!$B$129,IF(M450=1,'12 - 1 - AUXILIAR-MANTENIMIENTO'!$B$130,IF(N450=1,'12 - 1 - AUXILIAR-MANTENIMIENTO'!$B$131,IF(O450=1,'12 - 1 - AUXILIAR-MANTENIMIENTO'!$B$132,IF(N450=100,'12 - 1 - AUXILIAR-MANTENIMIENTO'!$B$133,S450))))))</f>
        <v/>
      </c>
      <c r="R450" s="363" t="str">
        <f t="shared" si="76"/>
        <v/>
      </c>
      <c r="S450" s="362" t="str">
        <f t="shared" si="80"/>
        <v/>
      </c>
      <c r="U450" s="345">
        <f t="shared" si="82"/>
        <v>0</v>
      </c>
      <c r="V450" s="345" t="b">
        <f t="shared" si="81"/>
        <v>0</v>
      </c>
      <c r="W450" s="361">
        <f t="shared" si="83"/>
        <v>0</v>
      </c>
      <c r="AA450" s="341" t="str">
        <f t="shared" si="84"/>
        <v/>
      </c>
      <c r="AB450" s="346"/>
      <c r="AC450" s="346"/>
      <c r="AD450" s="346"/>
      <c r="AE450" s="346"/>
      <c r="AF450" s="346"/>
      <c r="AG450" s="346"/>
      <c r="AH450" s="346"/>
      <c r="AI450" s="346"/>
      <c r="AJ450" s="346"/>
      <c r="AK450" s="346"/>
      <c r="AL450" s="346"/>
      <c r="AM450" s="346"/>
      <c r="AN450" s="346"/>
      <c r="AO450" s="346"/>
      <c r="AP450" s="346"/>
      <c r="AQ450" s="346"/>
      <c r="AR450" s="346"/>
    </row>
    <row r="451" spans="1:44" s="345" customFormat="1" x14ac:dyDescent="0.25">
      <c r="A451" s="364" t="str">
        <f t="shared" si="77"/>
        <v/>
      </c>
      <c r="B451" s="749"/>
      <c r="C451" s="750"/>
      <c r="D451" s="750"/>
      <c r="E451" s="751"/>
      <c r="F451" s="752"/>
      <c r="G451" s="753"/>
      <c r="H451" s="756"/>
      <c r="I451" s="757"/>
      <c r="J451" s="366" t="str">
        <f t="shared" si="72"/>
        <v/>
      </c>
      <c r="K451" s="365"/>
      <c r="L451" s="349">
        <f t="shared" si="78"/>
        <v>1</v>
      </c>
      <c r="M451" s="349">
        <f t="shared" si="79"/>
        <v>1</v>
      </c>
      <c r="N451" s="349">
        <f t="shared" si="73"/>
        <v>1</v>
      </c>
      <c r="O451" s="349">
        <f t="shared" si="74"/>
        <v>1</v>
      </c>
      <c r="P451" s="349">
        <f t="shared" si="75"/>
        <v>4</v>
      </c>
      <c r="Q451" s="349" t="str">
        <f>IF(OR(P451=0,P451=4),"",IF(L451=100,'12 - 1 - AUXILIAR-MANTENIMIENTO'!$B$129,IF(M451=1,'12 - 1 - AUXILIAR-MANTENIMIENTO'!$B$130,IF(N451=1,'12 - 1 - AUXILIAR-MANTENIMIENTO'!$B$131,IF(O451=1,'12 - 1 - AUXILIAR-MANTENIMIENTO'!$B$132,IF(N451=100,'12 - 1 - AUXILIAR-MANTENIMIENTO'!$B$133,S451))))))</f>
        <v/>
      </c>
      <c r="R451" s="363" t="str">
        <f t="shared" si="76"/>
        <v/>
      </c>
      <c r="S451" s="362" t="str">
        <f t="shared" si="80"/>
        <v/>
      </c>
      <c r="U451" s="345">
        <f t="shared" si="82"/>
        <v>0</v>
      </c>
      <c r="V451" s="345" t="b">
        <f t="shared" si="81"/>
        <v>0</v>
      </c>
      <c r="W451" s="361">
        <f t="shared" si="83"/>
        <v>0</v>
      </c>
      <c r="AA451" s="341" t="str">
        <f t="shared" si="84"/>
        <v/>
      </c>
      <c r="AB451" s="346"/>
      <c r="AC451" s="346"/>
      <c r="AD451" s="346"/>
      <c r="AE451" s="346"/>
      <c r="AF451" s="346"/>
      <c r="AG451" s="346"/>
      <c r="AH451" s="346"/>
      <c r="AI451" s="346"/>
      <c r="AJ451" s="346"/>
      <c r="AK451" s="346"/>
      <c r="AL451" s="346"/>
      <c r="AM451" s="346"/>
      <c r="AN451" s="346"/>
      <c r="AO451" s="346"/>
      <c r="AP451" s="346"/>
      <c r="AQ451" s="346"/>
      <c r="AR451" s="346"/>
    </row>
    <row r="452" spans="1:44" s="345" customFormat="1" x14ac:dyDescent="0.25">
      <c r="A452" s="364" t="str">
        <f t="shared" si="77"/>
        <v/>
      </c>
      <c r="B452" s="749"/>
      <c r="C452" s="750"/>
      <c r="D452" s="750"/>
      <c r="E452" s="751"/>
      <c r="F452" s="752"/>
      <c r="G452" s="753"/>
      <c r="H452" s="756"/>
      <c r="I452" s="757"/>
      <c r="J452" s="366" t="str">
        <f t="shared" si="72"/>
        <v/>
      </c>
      <c r="K452" s="365"/>
      <c r="L452" s="349">
        <f t="shared" si="78"/>
        <v>1</v>
      </c>
      <c r="M452" s="349">
        <f t="shared" si="79"/>
        <v>1</v>
      </c>
      <c r="N452" s="349">
        <f t="shared" si="73"/>
        <v>1</v>
      </c>
      <c r="O452" s="349">
        <f t="shared" si="74"/>
        <v>1</v>
      </c>
      <c r="P452" s="349">
        <f t="shared" si="75"/>
        <v>4</v>
      </c>
      <c r="Q452" s="349" t="str">
        <f>IF(OR(P452=0,P452=4),"",IF(L452=100,'12 - 1 - AUXILIAR-MANTENIMIENTO'!$B$129,IF(M452=1,'12 - 1 - AUXILIAR-MANTENIMIENTO'!$B$130,IF(N452=1,'12 - 1 - AUXILIAR-MANTENIMIENTO'!$B$131,IF(O452=1,'12 - 1 - AUXILIAR-MANTENIMIENTO'!$B$132,IF(N452=100,'12 - 1 - AUXILIAR-MANTENIMIENTO'!$B$133,S452))))))</f>
        <v/>
      </c>
      <c r="R452" s="363" t="str">
        <f t="shared" si="76"/>
        <v/>
      </c>
      <c r="S452" s="362" t="str">
        <f t="shared" si="80"/>
        <v/>
      </c>
      <c r="U452" s="345">
        <f t="shared" si="82"/>
        <v>0</v>
      </c>
      <c r="V452" s="345" t="b">
        <f t="shared" si="81"/>
        <v>0</v>
      </c>
      <c r="W452" s="361">
        <f t="shared" si="83"/>
        <v>0</v>
      </c>
      <c r="AA452" s="341" t="str">
        <f t="shared" si="84"/>
        <v/>
      </c>
      <c r="AB452" s="346"/>
      <c r="AC452" s="346"/>
      <c r="AD452" s="346"/>
      <c r="AE452" s="346"/>
      <c r="AF452" s="346"/>
      <c r="AG452" s="346"/>
      <c r="AH452" s="346"/>
      <c r="AI452" s="346"/>
      <c r="AJ452" s="346"/>
      <c r="AK452" s="346"/>
      <c r="AL452" s="346"/>
      <c r="AM452" s="346"/>
      <c r="AN452" s="346"/>
      <c r="AO452" s="346"/>
      <c r="AP452" s="346"/>
      <c r="AQ452" s="346"/>
      <c r="AR452" s="346"/>
    </row>
    <row r="453" spans="1:44" s="345" customFormat="1" x14ac:dyDescent="0.25">
      <c r="A453" s="364" t="str">
        <f t="shared" si="77"/>
        <v/>
      </c>
      <c r="B453" s="749"/>
      <c r="C453" s="750"/>
      <c r="D453" s="750"/>
      <c r="E453" s="751"/>
      <c r="F453" s="752"/>
      <c r="G453" s="753"/>
      <c r="H453" s="756"/>
      <c r="I453" s="757"/>
      <c r="J453" s="366" t="str">
        <f t="shared" si="72"/>
        <v/>
      </c>
      <c r="K453" s="365"/>
      <c r="L453" s="349">
        <f t="shared" si="78"/>
        <v>1</v>
      </c>
      <c r="M453" s="349">
        <f t="shared" si="79"/>
        <v>1</v>
      </c>
      <c r="N453" s="349">
        <f t="shared" si="73"/>
        <v>1</v>
      </c>
      <c r="O453" s="349">
        <f t="shared" si="74"/>
        <v>1</v>
      </c>
      <c r="P453" s="349">
        <f t="shared" si="75"/>
        <v>4</v>
      </c>
      <c r="Q453" s="349" t="str">
        <f>IF(OR(P453=0,P453=4),"",IF(L453=100,'12 - 1 - AUXILIAR-MANTENIMIENTO'!$B$129,IF(M453=1,'12 - 1 - AUXILIAR-MANTENIMIENTO'!$B$130,IF(N453=1,'12 - 1 - AUXILIAR-MANTENIMIENTO'!$B$131,IF(O453=1,'12 - 1 - AUXILIAR-MANTENIMIENTO'!$B$132,IF(N453=100,'12 - 1 - AUXILIAR-MANTENIMIENTO'!$B$133,S453))))))</f>
        <v/>
      </c>
      <c r="R453" s="363" t="str">
        <f t="shared" si="76"/>
        <v/>
      </c>
      <c r="S453" s="362" t="str">
        <f t="shared" si="80"/>
        <v/>
      </c>
      <c r="U453" s="345">
        <f t="shared" si="82"/>
        <v>0</v>
      </c>
      <c r="V453" s="345" t="b">
        <f t="shared" si="81"/>
        <v>0</v>
      </c>
      <c r="W453" s="361">
        <f t="shared" si="83"/>
        <v>0</v>
      </c>
      <c r="AA453" s="341" t="str">
        <f t="shared" si="84"/>
        <v/>
      </c>
      <c r="AB453" s="346"/>
      <c r="AC453" s="346"/>
      <c r="AD453" s="346"/>
      <c r="AE453" s="346"/>
      <c r="AF453" s="346"/>
      <c r="AG453" s="346"/>
      <c r="AH453" s="346"/>
      <c r="AI453" s="346"/>
      <c r="AJ453" s="346"/>
      <c r="AK453" s="346"/>
      <c r="AL453" s="346"/>
      <c r="AM453" s="346"/>
      <c r="AN453" s="346"/>
      <c r="AO453" s="346"/>
      <c r="AP453" s="346"/>
      <c r="AQ453" s="346"/>
      <c r="AR453" s="346"/>
    </row>
    <row r="454" spans="1:44" s="345" customFormat="1" x14ac:dyDescent="0.25">
      <c r="A454" s="364" t="str">
        <f t="shared" si="77"/>
        <v/>
      </c>
      <c r="B454" s="749"/>
      <c r="C454" s="750"/>
      <c r="D454" s="750"/>
      <c r="E454" s="751"/>
      <c r="F454" s="752"/>
      <c r="G454" s="753"/>
      <c r="H454" s="756"/>
      <c r="I454" s="757"/>
      <c r="J454" s="366" t="str">
        <f t="shared" si="72"/>
        <v/>
      </c>
      <c r="K454" s="365"/>
      <c r="L454" s="349">
        <f t="shared" si="78"/>
        <v>1</v>
      </c>
      <c r="M454" s="349">
        <f t="shared" si="79"/>
        <v>1</v>
      </c>
      <c r="N454" s="349">
        <f t="shared" si="73"/>
        <v>1</v>
      </c>
      <c r="O454" s="349">
        <f t="shared" si="74"/>
        <v>1</v>
      </c>
      <c r="P454" s="349">
        <f t="shared" si="75"/>
        <v>4</v>
      </c>
      <c r="Q454" s="349" t="str">
        <f>IF(OR(P454=0,P454=4),"",IF(L454=100,'12 - 1 - AUXILIAR-MANTENIMIENTO'!$B$129,IF(M454=1,'12 - 1 - AUXILIAR-MANTENIMIENTO'!$B$130,IF(N454=1,'12 - 1 - AUXILIAR-MANTENIMIENTO'!$B$131,IF(O454=1,'12 - 1 - AUXILIAR-MANTENIMIENTO'!$B$132,IF(N454=100,'12 - 1 - AUXILIAR-MANTENIMIENTO'!$B$133,S454))))))</f>
        <v/>
      </c>
      <c r="R454" s="363" t="str">
        <f t="shared" si="76"/>
        <v/>
      </c>
      <c r="S454" s="362" t="str">
        <f t="shared" si="80"/>
        <v/>
      </c>
      <c r="U454" s="345">
        <f t="shared" si="82"/>
        <v>0</v>
      </c>
      <c r="V454" s="345" t="b">
        <f t="shared" si="81"/>
        <v>0</v>
      </c>
      <c r="W454" s="361">
        <f t="shared" si="83"/>
        <v>0</v>
      </c>
      <c r="AA454" s="341" t="str">
        <f t="shared" si="84"/>
        <v/>
      </c>
      <c r="AB454" s="346"/>
      <c r="AC454" s="346"/>
      <c r="AD454" s="346"/>
      <c r="AE454" s="346"/>
      <c r="AF454" s="346"/>
      <c r="AG454" s="346"/>
      <c r="AH454" s="346"/>
      <c r="AI454" s="346"/>
      <c r="AJ454" s="346"/>
      <c r="AK454" s="346"/>
      <c r="AL454" s="346"/>
      <c r="AM454" s="346"/>
      <c r="AN454" s="346"/>
      <c r="AO454" s="346"/>
      <c r="AP454" s="346"/>
      <c r="AQ454" s="346"/>
      <c r="AR454" s="346"/>
    </row>
    <row r="455" spans="1:44" s="345" customFormat="1" x14ac:dyDescent="0.25">
      <c r="A455" s="364" t="str">
        <f t="shared" si="77"/>
        <v/>
      </c>
      <c r="B455" s="749"/>
      <c r="C455" s="750"/>
      <c r="D455" s="750"/>
      <c r="E455" s="751"/>
      <c r="F455" s="752"/>
      <c r="G455" s="753"/>
      <c r="H455" s="756"/>
      <c r="I455" s="757"/>
      <c r="J455" s="366" t="str">
        <f t="shared" si="72"/>
        <v/>
      </c>
      <c r="K455" s="365"/>
      <c r="L455" s="349">
        <f t="shared" si="78"/>
        <v>1</v>
      </c>
      <c r="M455" s="349">
        <f t="shared" si="79"/>
        <v>1</v>
      </c>
      <c r="N455" s="349">
        <f t="shared" si="73"/>
        <v>1</v>
      </c>
      <c r="O455" s="349">
        <f t="shared" si="74"/>
        <v>1</v>
      </c>
      <c r="P455" s="349">
        <f t="shared" si="75"/>
        <v>4</v>
      </c>
      <c r="Q455" s="349" t="str">
        <f>IF(OR(P455=0,P455=4),"",IF(L455=100,'12 - 1 - AUXILIAR-MANTENIMIENTO'!$B$129,IF(M455=1,'12 - 1 - AUXILIAR-MANTENIMIENTO'!$B$130,IF(N455=1,'12 - 1 - AUXILIAR-MANTENIMIENTO'!$B$131,IF(O455=1,'12 - 1 - AUXILIAR-MANTENIMIENTO'!$B$132,IF(N455=100,'12 - 1 - AUXILIAR-MANTENIMIENTO'!$B$133,S455))))))</f>
        <v/>
      </c>
      <c r="R455" s="363" t="str">
        <f t="shared" si="76"/>
        <v/>
      </c>
      <c r="S455" s="362" t="str">
        <f t="shared" si="80"/>
        <v/>
      </c>
      <c r="U455" s="345">
        <f t="shared" si="82"/>
        <v>0</v>
      </c>
      <c r="V455" s="345" t="b">
        <f t="shared" si="81"/>
        <v>0</v>
      </c>
      <c r="W455" s="361">
        <f t="shared" si="83"/>
        <v>0</v>
      </c>
      <c r="AA455" s="341" t="str">
        <f t="shared" si="84"/>
        <v/>
      </c>
      <c r="AB455" s="346"/>
      <c r="AC455" s="346"/>
      <c r="AD455" s="346"/>
      <c r="AE455" s="346"/>
      <c r="AF455" s="346"/>
      <c r="AG455" s="346"/>
      <c r="AH455" s="346"/>
      <c r="AI455" s="346"/>
      <c r="AJ455" s="346"/>
      <c r="AK455" s="346"/>
      <c r="AL455" s="346"/>
      <c r="AM455" s="346"/>
      <c r="AN455" s="346"/>
      <c r="AO455" s="346"/>
      <c r="AP455" s="346"/>
      <c r="AQ455" s="346"/>
      <c r="AR455" s="346"/>
    </row>
    <row r="456" spans="1:44" s="345" customFormat="1" x14ac:dyDescent="0.25">
      <c r="A456" s="364" t="str">
        <f t="shared" si="77"/>
        <v/>
      </c>
      <c r="B456" s="749"/>
      <c r="C456" s="750"/>
      <c r="D456" s="750"/>
      <c r="E456" s="751"/>
      <c r="F456" s="752"/>
      <c r="G456" s="753"/>
      <c r="H456" s="756"/>
      <c r="I456" s="757"/>
      <c r="J456" s="366" t="str">
        <f t="shared" si="72"/>
        <v/>
      </c>
      <c r="K456" s="365"/>
      <c r="L456" s="349">
        <f t="shared" si="78"/>
        <v>1</v>
      </c>
      <c r="M456" s="349">
        <f t="shared" si="79"/>
        <v>1</v>
      </c>
      <c r="N456" s="349">
        <f t="shared" si="73"/>
        <v>1</v>
      </c>
      <c r="O456" s="349">
        <f t="shared" si="74"/>
        <v>1</v>
      </c>
      <c r="P456" s="349">
        <f t="shared" si="75"/>
        <v>4</v>
      </c>
      <c r="Q456" s="349" t="str">
        <f>IF(OR(P456=0,P456=4),"",IF(L456=100,'12 - 1 - AUXILIAR-MANTENIMIENTO'!$B$129,IF(M456=1,'12 - 1 - AUXILIAR-MANTENIMIENTO'!$B$130,IF(N456=1,'12 - 1 - AUXILIAR-MANTENIMIENTO'!$B$131,IF(O456=1,'12 - 1 - AUXILIAR-MANTENIMIENTO'!$B$132,IF(N456=100,'12 - 1 - AUXILIAR-MANTENIMIENTO'!$B$133,S456))))))</f>
        <v/>
      </c>
      <c r="R456" s="363" t="str">
        <f t="shared" si="76"/>
        <v/>
      </c>
      <c r="S456" s="362" t="str">
        <f t="shared" si="80"/>
        <v/>
      </c>
      <c r="U456" s="345">
        <f t="shared" si="82"/>
        <v>0</v>
      </c>
      <c r="V456" s="345" t="b">
        <f t="shared" si="81"/>
        <v>0</v>
      </c>
      <c r="W456" s="361">
        <f t="shared" si="83"/>
        <v>0</v>
      </c>
      <c r="AA456" s="341" t="str">
        <f t="shared" si="84"/>
        <v/>
      </c>
      <c r="AB456" s="346"/>
      <c r="AC456" s="346"/>
      <c r="AD456" s="346"/>
      <c r="AE456" s="346"/>
      <c r="AF456" s="346"/>
      <c r="AG456" s="346"/>
      <c r="AH456" s="346"/>
      <c r="AI456" s="346"/>
      <c r="AJ456" s="346"/>
      <c r="AK456" s="346"/>
      <c r="AL456" s="346"/>
      <c r="AM456" s="346"/>
      <c r="AN456" s="346"/>
      <c r="AO456" s="346"/>
      <c r="AP456" s="346"/>
      <c r="AQ456" s="346"/>
      <c r="AR456" s="346"/>
    </row>
    <row r="457" spans="1:44" s="345" customFormat="1" x14ac:dyDescent="0.25">
      <c r="A457" s="364" t="str">
        <f t="shared" si="77"/>
        <v/>
      </c>
      <c r="B457" s="749"/>
      <c r="C457" s="750"/>
      <c r="D457" s="750"/>
      <c r="E457" s="751"/>
      <c r="F457" s="752"/>
      <c r="G457" s="753"/>
      <c r="H457" s="756"/>
      <c r="I457" s="757"/>
      <c r="J457" s="366" t="str">
        <f t="shared" si="72"/>
        <v/>
      </c>
      <c r="K457" s="365"/>
      <c r="L457" s="349">
        <f t="shared" si="78"/>
        <v>1</v>
      </c>
      <c r="M457" s="349">
        <f t="shared" si="79"/>
        <v>1</v>
      </c>
      <c r="N457" s="349">
        <f t="shared" si="73"/>
        <v>1</v>
      </c>
      <c r="O457" s="349">
        <f t="shared" si="74"/>
        <v>1</v>
      </c>
      <c r="P457" s="349">
        <f t="shared" si="75"/>
        <v>4</v>
      </c>
      <c r="Q457" s="349" t="str">
        <f>IF(OR(P457=0,P457=4),"",IF(L457=100,'12 - 1 - AUXILIAR-MANTENIMIENTO'!$B$129,IF(M457=1,'12 - 1 - AUXILIAR-MANTENIMIENTO'!$B$130,IF(N457=1,'12 - 1 - AUXILIAR-MANTENIMIENTO'!$B$131,IF(O457=1,'12 - 1 - AUXILIAR-MANTENIMIENTO'!$B$132,IF(N457=100,'12 - 1 - AUXILIAR-MANTENIMIENTO'!$B$133,S457))))))</f>
        <v/>
      </c>
      <c r="R457" s="363" t="str">
        <f t="shared" si="76"/>
        <v/>
      </c>
      <c r="S457" s="362" t="str">
        <f t="shared" si="80"/>
        <v/>
      </c>
      <c r="U457" s="345">
        <f t="shared" si="82"/>
        <v>0</v>
      </c>
      <c r="V457" s="345" t="b">
        <f t="shared" si="81"/>
        <v>0</v>
      </c>
      <c r="W457" s="361">
        <f t="shared" si="83"/>
        <v>0</v>
      </c>
      <c r="AA457" s="341" t="str">
        <f t="shared" si="84"/>
        <v/>
      </c>
      <c r="AB457" s="346"/>
      <c r="AC457" s="346"/>
      <c r="AD457" s="346"/>
      <c r="AE457" s="346"/>
      <c r="AF457" s="346"/>
      <c r="AG457" s="346"/>
      <c r="AH457" s="346"/>
      <c r="AI457" s="346"/>
      <c r="AJ457" s="346"/>
      <c r="AK457" s="346"/>
      <c r="AL457" s="346"/>
      <c r="AM457" s="346"/>
      <c r="AN457" s="346"/>
      <c r="AO457" s="346"/>
      <c r="AP457" s="346"/>
      <c r="AQ457" s="346"/>
      <c r="AR457" s="346"/>
    </row>
    <row r="458" spans="1:44" s="345" customFormat="1" x14ac:dyDescent="0.25">
      <c r="A458" s="364" t="str">
        <f t="shared" si="77"/>
        <v/>
      </c>
      <c r="B458" s="749"/>
      <c r="C458" s="750"/>
      <c r="D458" s="750"/>
      <c r="E458" s="751"/>
      <c r="F458" s="752"/>
      <c r="G458" s="753"/>
      <c r="H458" s="756"/>
      <c r="I458" s="757"/>
      <c r="J458" s="366" t="str">
        <f t="shared" si="72"/>
        <v/>
      </c>
      <c r="K458" s="365"/>
      <c r="L458" s="349">
        <f t="shared" si="78"/>
        <v>1</v>
      </c>
      <c r="M458" s="349">
        <f t="shared" si="79"/>
        <v>1</v>
      </c>
      <c r="N458" s="349">
        <f t="shared" si="73"/>
        <v>1</v>
      </c>
      <c r="O458" s="349">
        <f t="shared" si="74"/>
        <v>1</v>
      </c>
      <c r="P458" s="349">
        <f t="shared" si="75"/>
        <v>4</v>
      </c>
      <c r="Q458" s="349" t="str">
        <f>IF(OR(P458=0,P458=4),"",IF(L458=100,'12 - 1 - AUXILIAR-MANTENIMIENTO'!$B$129,IF(M458=1,'12 - 1 - AUXILIAR-MANTENIMIENTO'!$B$130,IF(N458=1,'12 - 1 - AUXILIAR-MANTENIMIENTO'!$B$131,IF(O458=1,'12 - 1 - AUXILIAR-MANTENIMIENTO'!$B$132,IF(N458=100,'12 - 1 - AUXILIAR-MANTENIMIENTO'!$B$133,S458))))))</f>
        <v/>
      </c>
      <c r="R458" s="363" t="str">
        <f t="shared" si="76"/>
        <v/>
      </c>
      <c r="S458" s="362" t="str">
        <f t="shared" si="80"/>
        <v/>
      </c>
      <c r="U458" s="345">
        <f t="shared" si="82"/>
        <v>0</v>
      </c>
      <c r="V458" s="345" t="b">
        <f t="shared" si="81"/>
        <v>0</v>
      </c>
      <c r="W458" s="361">
        <f t="shared" si="83"/>
        <v>0</v>
      </c>
      <c r="AA458" s="341" t="str">
        <f t="shared" si="84"/>
        <v/>
      </c>
      <c r="AB458" s="346"/>
      <c r="AC458" s="346"/>
      <c r="AD458" s="346"/>
      <c r="AE458" s="346"/>
      <c r="AF458" s="346"/>
      <c r="AG458" s="346"/>
      <c r="AH458" s="346"/>
      <c r="AI458" s="346"/>
      <c r="AJ458" s="346"/>
      <c r="AK458" s="346"/>
      <c r="AL458" s="346"/>
      <c r="AM458" s="346"/>
      <c r="AN458" s="346"/>
      <c r="AO458" s="346"/>
      <c r="AP458" s="346"/>
      <c r="AQ458" s="346"/>
      <c r="AR458" s="346"/>
    </row>
    <row r="459" spans="1:44" s="345" customFormat="1" x14ac:dyDescent="0.25">
      <c r="A459" s="364" t="str">
        <f t="shared" si="77"/>
        <v/>
      </c>
      <c r="B459" s="749"/>
      <c r="C459" s="750"/>
      <c r="D459" s="750"/>
      <c r="E459" s="751"/>
      <c r="F459" s="752"/>
      <c r="G459" s="753"/>
      <c r="H459" s="756"/>
      <c r="I459" s="757"/>
      <c r="J459" s="366" t="str">
        <f t="shared" si="72"/>
        <v/>
      </c>
      <c r="K459" s="365"/>
      <c r="L459" s="349">
        <f t="shared" si="78"/>
        <v>1</v>
      </c>
      <c r="M459" s="349">
        <f t="shared" si="79"/>
        <v>1</v>
      </c>
      <c r="N459" s="349">
        <f t="shared" si="73"/>
        <v>1</v>
      </c>
      <c r="O459" s="349">
        <f t="shared" si="74"/>
        <v>1</v>
      </c>
      <c r="P459" s="349">
        <f t="shared" si="75"/>
        <v>4</v>
      </c>
      <c r="Q459" s="349" t="str">
        <f>IF(OR(P459=0,P459=4),"",IF(L459=100,'12 - 1 - AUXILIAR-MANTENIMIENTO'!$B$129,IF(M459=1,'12 - 1 - AUXILIAR-MANTENIMIENTO'!$B$130,IF(N459=1,'12 - 1 - AUXILIAR-MANTENIMIENTO'!$B$131,IF(O459=1,'12 - 1 - AUXILIAR-MANTENIMIENTO'!$B$132,IF(N459=100,'12 - 1 - AUXILIAR-MANTENIMIENTO'!$B$133,S459))))))</f>
        <v/>
      </c>
      <c r="R459" s="363" t="str">
        <f t="shared" si="76"/>
        <v/>
      </c>
      <c r="S459" s="362" t="str">
        <f t="shared" si="80"/>
        <v/>
      </c>
      <c r="U459" s="345">
        <f t="shared" si="82"/>
        <v>0</v>
      </c>
      <c r="V459" s="345" t="b">
        <f t="shared" si="81"/>
        <v>0</v>
      </c>
      <c r="W459" s="361">
        <f t="shared" si="83"/>
        <v>0</v>
      </c>
      <c r="AA459" s="341" t="str">
        <f t="shared" si="84"/>
        <v/>
      </c>
      <c r="AB459" s="346"/>
      <c r="AC459" s="346"/>
      <c r="AD459" s="346"/>
      <c r="AE459" s="346"/>
      <c r="AF459" s="346"/>
      <c r="AG459" s="346"/>
      <c r="AH459" s="346"/>
      <c r="AI459" s="346"/>
      <c r="AJ459" s="346"/>
      <c r="AK459" s="346"/>
      <c r="AL459" s="346"/>
      <c r="AM459" s="346"/>
      <c r="AN459" s="346"/>
      <c r="AO459" s="346"/>
      <c r="AP459" s="346"/>
      <c r="AQ459" s="346"/>
      <c r="AR459" s="346"/>
    </row>
    <row r="460" spans="1:44" s="345" customFormat="1" x14ac:dyDescent="0.25">
      <c r="A460" s="364" t="str">
        <f t="shared" si="77"/>
        <v/>
      </c>
      <c r="B460" s="749"/>
      <c r="C460" s="750"/>
      <c r="D460" s="750"/>
      <c r="E460" s="751"/>
      <c r="F460" s="752"/>
      <c r="G460" s="753"/>
      <c r="H460" s="756"/>
      <c r="I460" s="757"/>
      <c r="J460" s="366" t="str">
        <f t="shared" si="72"/>
        <v/>
      </c>
      <c r="K460" s="365"/>
      <c r="L460" s="349">
        <f t="shared" si="78"/>
        <v>1</v>
      </c>
      <c r="M460" s="349">
        <f t="shared" si="79"/>
        <v>1</v>
      </c>
      <c r="N460" s="349">
        <f t="shared" si="73"/>
        <v>1</v>
      </c>
      <c r="O460" s="349">
        <f t="shared" si="74"/>
        <v>1</v>
      </c>
      <c r="P460" s="349">
        <f t="shared" si="75"/>
        <v>4</v>
      </c>
      <c r="Q460" s="349" t="str">
        <f>IF(OR(P460=0,P460=4),"",IF(L460=100,'12 - 1 - AUXILIAR-MANTENIMIENTO'!$B$129,IF(M460=1,'12 - 1 - AUXILIAR-MANTENIMIENTO'!$B$130,IF(N460=1,'12 - 1 - AUXILIAR-MANTENIMIENTO'!$B$131,IF(O460=1,'12 - 1 - AUXILIAR-MANTENIMIENTO'!$B$132,IF(N460=100,'12 - 1 - AUXILIAR-MANTENIMIENTO'!$B$133,S460))))))</f>
        <v/>
      </c>
      <c r="R460" s="363" t="str">
        <f t="shared" si="76"/>
        <v/>
      </c>
      <c r="S460" s="362" t="str">
        <f t="shared" si="80"/>
        <v/>
      </c>
      <c r="U460" s="345">
        <f t="shared" si="82"/>
        <v>0</v>
      </c>
      <c r="V460" s="345" t="b">
        <f t="shared" si="81"/>
        <v>0</v>
      </c>
      <c r="W460" s="361">
        <f t="shared" si="83"/>
        <v>0</v>
      </c>
      <c r="AA460" s="341" t="str">
        <f t="shared" si="84"/>
        <v/>
      </c>
      <c r="AB460" s="346"/>
      <c r="AC460" s="346"/>
      <c r="AD460" s="346"/>
      <c r="AE460" s="346"/>
      <c r="AF460" s="346"/>
      <c r="AG460" s="346"/>
      <c r="AH460" s="346"/>
      <c r="AI460" s="346"/>
      <c r="AJ460" s="346"/>
      <c r="AK460" s="346"/>
      <c r="AL460" s="346"/>
      <c r="AM460" s="346"/>
      <c r="AN460" s="346"/>
      <c r="AO460" s="346"/>
      <c r="AP460" s="346"/>
      <c r="AQ460" s="346"/>
      <c r="AR460" s="346"/>
    </row>
    <row r="461" spans="1:44" s="345" customFormat="1" x14ac:dyDescent="0.25">
      <c r="A461" s="364" t="str">
        <f t="shared" si="77"/>
        <v/>
      </c>
      <c r="B461" s="749"/>
      <c r="C461" s="750"/>
      <c r="D461" s="750"/>
      <c r="E461" s="751"/>
      <c r="F461" s="752"/>
      <c r="G461" s="753"/>
      <c r="H461" s="756"/>
      <c r="I461" s="757"/>
      <c r="J461" s="366" t="str">
        <f t="shared" si="72"/>
        <v/>
      </c>
      <c r="K461" s="365"/>
      <c r="L461" s="349">
        <f t="shared" si="78"/>
        <v>1</v>
      </c>
      <c r="M461" s="349">
        <f t="shared" si="79"/>
        <v>1</v>
      </c>
      <c r="N461" s="349">
        <f t="shared" si="73"/>
        <v>1</v>
      </c>
      <c r="O461" s="349">
        <f t="shared" si="74"/>
        <v>1</v>
      </c>
      <c r="P461" s="349">
        <f t="shared" si="75"/>
        <v>4</v>
      </c>
      <c r="Q461" s="349" t="str">
        <f>IF(OR(P461=0,P461=4),"",IF(L461=100,'12 - 1 - AUXILIAR-MANTENIMIENTO'!$B$129,IF(M461=1,'12 - 1 - AUXILIAR-MANTENIMIENTO'!$B$130,IF(N461=1,'12 - 1 - AUXILIAR-MANTENIMIENTO'!$B$131,IF(O461=1,'12 - 1 - AUXILIAR-MANTENIMIENTO'!$B$132,IF(N461=100,'12 - 1 - AUXILIAR-MANTENIMIENTO'!$B$133,S461))))))</f>
        <v/>
      </c>
      <c r="R461" s="363" t="str">
        <f t="shared" si="76"/>
        <v/>
      </c>
      <c r="S461" s="362" t="str">
        <f t="shared" si="80"/>
        <v/>
      </c>
      <c r="U461" s="345">
        <f t="shared" si="82"/>
        <v>0</v>
      </c>
      <c r="V461" s="345" t="b">
        <f t="shared" si="81"/>
        <v>0</v>
      </c>
      <c r="W461" s="361">
        <f t="shared" si="83"/>
        <v>0</v>
      </c>
      <c r="AA461" s="341" t="str">
        <f t="shared" si="84"/>
        <v/>
      </c>
      <c r="AB461" s="346"/>
      <c r="AC461" s="346"/>
      <c r="AD461" s="346"/>
      <c r="AE461" s="346"/>
      <c r="AF461" s="346"/>
      <c r="AG461" s="346"/>
      <c r="AH461" s="346"/>
      <c r="AI461" s="346"/>
      <c r="AJ461" s="346"/>
      <c r="AK461" s="346"/>
      <c r="AL461" s="346"/>
      <c r="AM461" s="346"/>
      <c r="AN461" s="346"/>
      <c r="AO461" s="346"/>
      <c r="AP461" s="346"/>
      <c r="AQ461" s="346"/>
      <c r="AR461" s="346"/>
    </row>
    <row r="462" spans="1:44" s="345" customFormat="1" x14ac:dyDescent="0.25">
      <c r="A462" s="364" t="str">
        <f t="shared" si="77"/>
        <v/>
      </c>
      <c r="B462" s="749"/>
      <c r="C462" s="750"/>
      <c r="D462" s="750"/>
      <c r="E462" s="751"/>
      <c r="F462" s="752"/>
      <c r="G462" s="753"/>
      <c r="H462" s="756"/>
      <c r="I462" s="757"/>
      <c r="J462" s="366" t="str">
        <f t="shared" si="72"/>
        <v/>
      </c>
      <c r="K462" s="365"/>
      <c r="L462" s="349">
        <f t="shared" si="78"/>
        <v>1</v>
      </c>
      <c r="M462" s="349">
        <f t="shared" si="79"/>
        <v>1</v>
      </c>
      <c r="N462" s="349">
        <f t="shared" si="73"/>
        <v>1</v>
      </c>
      <c r="O462" s="349">
        <f t="shared" si="74"/>
        <v>1</v>
      </c>
      <c r="P462" s="349">
        <f t="shared" si="75"/>
        <v>4</v>
      </c>
      <c r="Q462" s="349" t="str">
        <f>IF(OR(P462=0,P462=4),"",IF(L462=100,'12 - 1 - AUXILIAR-MANTENIMIENTO'!$B$129,IF(M462=1,'12 - 1 - AUXILIAR-MANTENIMIENTO'!$B$130,IF(N462=1,'12 - 1 - AUXILIAR-MANTENIMIENTO'!$B$131,IF(O462=1,'12 - 1 - AUXILIAR-MANTENIMIENTO'!$B$132,IF(N462=100,'12 - 1 - AUXILIAR-MANTENIMIENTO'!$B$133,S462))))))</f>
        <v/>
      </c>
      <c r="R462" s="363" t="str">
        <f t="shared" si="76"/>
        <v/>
      </c>
      <c r="S462" s="362" t="str">
        <f t="shared" si="80"/>
        <v/>
      </c>
      <c r="U462" s="345">
        <f t="shared" si="82"/>
        <v>0</v>
      </c>
      <c r="V462" s="345" t="b">
        <f t="shared" si="81"/>
        <v>0</v>
      </c>
      <c r="W462" s="361">
        <f t="shared" si="83"/>
        <v>0</v>
      </c>
      <c r="AA462" s="341" t="str">
        <f t="shared" si="84"/>
        <v/>
      </c>
      <c r="AB462" s="346"/>
      <c r="AC462" s="346"/>
      <c r="AD462" s="346"/>
      <c r="AE462" s="346"/>
      <c r="AF462" s="346"/>
      <c r="AG462" s="346"/>
      <c r="AH462" s="346"/>
      <c r="AI462" s="346"/>
      <c r="AJ462" s="346"/>
      <c r="AK462" s="346"/>
      <c r="AL462" s="346"/>
      <c r="AM462" s="346"/>
      <c r="AN462" s="346"/>
      <c r="AO462" s="346"/>
      <c r="AP462" s="346"/>
      <c r="AQ462" s="346"/>
      <c r="AR462" s="346"/>
    </row>
    <row r="463" spans="1:44" s="345" customFormat="1" x14ac:dyDescent="0.25">
      <c r="A463" s="364" t="str">
        <f t="shared" si="77"/>
        <v/>
      </c>
      <c r="B463" s="749"/>
      <c r="C463" s="750"/>
      <c r="D463" s="750"/>
      <c r="E463" s="751"/>
      <c r="F463" s="752"/>
      <c r="G463" s="753"/>
      <c r="H463" s="756"/>
      <c r="I463" s="757"/>
      <c r="J463" s="366" t="str">
        <f t="shared" si="72"/>
        <v/>
      </c>
      <c r="K463" s="365"/>
      <c r="L463" s="349">
        <f t="shared" si="78"/>
        <v>1</v>
      </c>
      <c r="M463" s="349">
        <f t="shared" si="79"/>
        <v>1</v>
      </c>
      <c r="N463" s="349">
        <f t="shared" si="73"/>
        <v>1</v>
      </c>
      <c r="O463" s="349">
        <f t="shared" si="74"/>
        <v>1</v>
      </c>
      <c r="P463" s="349">
        <f t="shared" si="75"/>
        <v>4</v>
      </c>
      <c r="Q463" s="349" t="str">
        <f>IF(OR(P463=0,P463=4),"",IF(L463=100,'12 - 1 - AUXILIAR-MANTENIMIENTO'!$B$129,IF(M463=1,'12 - 1 - AUXILIAR-MANTENIMIENTO'!$B$130,IF(N463=1,'12 - 1 - AUXILIAR-MANTENIMIENTO'!$B$131,IF(O463=1,'12 - 1 - AUXILIAR-MANTENIMIENTO'!$B$132,IF(N463=100,'12 - 1 - AUXILIAR-MANTENIMIENTO'!$B$133,S463))))))</f>
        <v/>
      </c>
      <c r="R463" s="363" t="str">
        <f t="shared" si="76"/>
        <v/>
      </c>
      <c r="S463" s="362" t="str">
        <f t="shared" si="80"/>
        <v/>
      </c>
      <c r="U463" s="345">
        <f t="shared" si="82"/>
        <v>0</v>
      </c>
      <c r="V463" s="345" t="b">
        <f t="shared" si="81"/>
        <v>0</v>
      </c>
      <c r="W463" s="361">
        <f t="shared" si="83"/>
        <v>0</v>
      </c>
      <c r="AA463" s="341" t="str">
        <f t="shared" si="84"/>
        <v/>
      </c>
      <c r="AB463" s="346"/>
      <c r="AC463" s="346"/>
      <c r="AD463" s="346"/>
      <c r="AE463" s="346"/>
      <c r="AF463" s="346"/>
      <c r="AG463" s="346"/>
      <c r="AH463" s="346"/>
      <c r="AI463" s="346"/>
      <c r="AJ463" s="346"/>
      <c r="AK463" s="346"/>
      <c r="AL463" s="346"/>
      <c r="AM463" s="346"/>
      <c r="AN463" s="346"/>
      <c r="AO463" s="346"/>
      <c r="AP463" s="346"/>
      <c r="AQ463" s="346"/>
      <c r="AR463" s="346"/>
    </row>
    <row r="464" spans="1:44" s="345" customFormat="1" x14ac:dyDescent="0.25">
      <c r="A464" s="364" t="str">
        <f t="shared" si="77"/>
        <v/>
      </c>
      <c r="B464" s="749"/>
      <c r="C464" s="750"/>
      <c r="D464" s="750"/>
      <c r="E464" s="751"/>
      <c r="F464" s="752"/>
      <c r="G464" s="753"/>
      <c r="H464" s="756"/>
      <c r="I464" s="757"/>
      <c r="J464" s="366" t="str">
        <f t="shared" si="72"/>
        <v/>
      </c>
      <c r="K464" s="365"/>
      <c r="L464" s="349">
        <f t="shared" si="78"/>
        <v>1</v>
      </c>
      <c r="M464" s="349">
        <f t="shared" si="79"/>
        <v>1</v>
      </c>
      <c r="N464" s="349">
        <f t="shared" si="73"/>
        <v>1</v>
      </c>
      <c r="O464" s="349">
        <f t="shared" si="74"/>
        <v>1</v>
      </c>
      <c r="P464" s="349">
        <f t="shared" si="75"/>
        <v>4</v>
      </c>
      <c r="Q464" s="349" t="str">
        <f>IF(OR(P464=0,P464=4),"",IF(L464=100,'12 - 1 - AUXILIAR-MANTENIMIENTO'!$B$129,IF(M464=1,'12 - 1 - AUXILIAR-MANTENIMIENTO'!$B$130,IF(N464=1,'12 - 1 - AUXILIAR-MANTENIMIENTO'!$B$131,IF(O464=1,'12 - 1 - AUXILIAR-MANTENIMIENTO'!$B$132,IF(N464=100,'12 - 1 - AUXILIAR-MANTENIMIENTO'!$B$133,S464))))))</f>
        <v/>
      </c>
      <c r="R464" s="363" t="str">
        <f t="shared" si="76"/>
        <v/>
      </c>
      <c r="S464" s="362" t="str">
        <f t="shared" si="80"/>
        <v/>
      </c>
      <c r="U464" s="345">
        <f t="shared" si="82"/>
        <v>0</v>
      </c>
      <c r="V464" s="345" t="b">
        <f t="shared" si="81"/>
        <v>0</v>
      </c>
      <c r="W464" s="361">
        <f t="shared" si="83"/>
        <v>0</v>
      </c>
      <c r="AA464" s="341" t="str">
        <f t="shared" si="84"/>
        <v/>
      </c>
      <c r="AB464" s="346"/>
      <c r="AC464" s="346"/>
      <c r="AD464" s="346"/>
      <c r="AE464" s="346"/>
      <c r="AF464" s="346"/>
      <c r="AG464" s="346"/>
      <c r="AH464" s="346"/>
      <c r="AI464" s="346"/>
      <c r="AJ464" s="346"/>
      <c r="AK464" s="346"/>
      <c r="AL464" s="346"/>
      <c r="AM464" s="346"/>
      <c r="AN464" s="346"/>
      <c r="AO464" s="346"/>
      <c r="AP464" s="346"/>
      <c r="AQ464" s="346"/>
      <c r="AR464" s="346"/>
    </row>
    <row r="465" spans="1:44" s="345" customFormat="1" x14ac:dyDescent="0.25">
      <c r="A465" s="364" t="str">
        <f t="shared" si="77"/>
        <v/>
      </c>
      <c r="B465" s="749"/>
      <c r="C465" s="750"/>
      <c r="D465" s="750"/>
      <c r="E465" s="751"/>
      <c r="F465" s="752"/>
      <c r="G465" s="753"/>
      <c r="H465" s="756"/>
      <c r="I465" s="757"/>
      <c r="J465" s="366" t="str">
        <f t="shared" si="72"/>
        <v/>
      </c>
      <c r="K465" s="365"/>
      <c r="L465" s="349">
        <f t="shared" si="78"/>
        <v>1</v>
      </c>
      <c r="M465" s="349">
        <f t="shared" si="79"/>
        <v>1</v>
      </c>
      <c r="N465" s="349">
        <f t="shared" si="73"/>
        <v>1</v>
      </c>
      <c r="O465" s="349">
        <f t="shared" si="74"/>
        <v>1</v>
      </c>
      <c r="P465" s="349">
        <f t="shared" si="75"/>
        <v>4</v>
      </c>
      <c r="Q465" s="349" t="str">
        <f>IF(OR(P465=0,P465=4),"",IF(L465=100,'12 - 1 - AUXILIAR-MANTENIMIENTO'!$B$129,IF(M465=1,'12 - 1 - AUXILIAR-MANTENIMIENTO'!$B$130,IF(N465=1,'12 - 1 - AUXILIAR-MANTENIMIENTO'!$B$131,IF(O465=1,'12 - 1 - AUXILIAR-MANTENIMIENTO'!$B$132,IF(N465=100,'12 - 1 - AUXILIAR-MANTENIMIENTO'!$B$133,S465))))))</f>
        <v/>
      </c>
      <c r="R465" s="363" t="str">
        <f t="shared" si="76"/>
        <v/>
      </c>
      <c r="S465" s="362" t="str">
        <f t="shared" si="80"/>
        <v/>
      </c>
      <c r="U465" s="345">
        <f t="shared" si="82"/>
        <v>0</v>
      </c>
      <c r="V465" s="345" t="b">
        <f t="shared" si="81"/>
        <v>0</v>
      </c>
      <c r="W465" s="361">
        <f t="shared" si="83"/>
        <v>0</v>
      </c>
      <c r="AA465" s="341" t="str">
        <f t="shared" si="84"/>
        <v/>
      </c>
      <c r="AB465" s="346"/>
      <c r="AC465" s="346"/>
      <c r="AD465" s="346"/>
      <c r="AE465" s="346"/>
      <c r="AF465" s="346"/>
      <c r="AG465" s="346"/>
      <c r="AH465" s="346"/>
      <c r="AI465" s="346"/>
      <c r="AJ465" s="346"/>
      <c r="AK465" s="346"/>
      <c r="AL465" s="346"/>
      <c r="AM465" s="346"/>
      <c r="AN465" s="346"/>
      <c r="AO465" s="346"/>
      <c r="AP465" s="346"/>
      <c r="AQ465" s="346"/>
      <c r="AR465" s="346"/>
    </row>
    <row r="466" spans="1:44" s="345" customFormat="1" x14ac:dyDescent="0.25">
      <c r="A466" s="364" t="str">
        <f t="shared" si="77"/>
        <v/>
      </c>
      <c r="B466" s="749"/>
      <c r="C466" s="750"/>
      <c r="D466" s="750"/>
      <c r="E466" s="751"/>
      <c r="F466" s="752"/>
      <c r="G466" s="753"/>
      <c r="H466" s="756"/>
      <c r="I466" s="757"/>
      <c r="J466" s="366" t="str">
        <f t="shared" si="72"/>
        <v/>
      </c>
      <c r="K466" s="365"/>
      <c r="L466" s="349">
        <f t="shared" si="78"/>
        <v>1</v>
      </c>
      <c r="M466" s="349">
        <f t="shared" si="79"/>
        <v>1</v>
      </c>
      <c r="N466" s="349">
        <f t="shared" si="73"/>
        <v>1</v>
      </c>
      <c r="O466" s="349">
        <f t="shared" si="74"/>
        <v>1</v>
      </c>
      <c r="P466" s="349">
        <f t="shared" si="75"/>
        <v>4</v>
      </c>
      <c r="Q466" s="349" t="str">
        <f>IF(OR(P466=0,P466=4),"",IF(L466=100,'12 - 1 - AUXILIAR-MANTENIMIENTO'!$B$129,IF(M466=1,'12 - 1 - AUXILIAR-MANTENIMIENTO'!$B$130,IF(N466=1,'12 - 1 - AUXILIAR-MANTENIMIENTO'!$B$131,IF(O466=1,'12 - 1 - AUXILIAR-MANTENIMIENTO'!$B$132,IF(N466=100,'12 - 1 - AUXILIAR-MANTENIMIENTO'!$B$133,S466))))))</f>
        <v/>
      </c>
      <c r="R466" s="363" t="str">
        <f t="shared" si="76"/>
        <v/>
      </c>
      <c r="S466" s="362" t="str">
        <f t="shared" si="80"/>
        <v/>
      </c>
      <c r="U466" s="345">
        <f t="shared" si="82"/>
        <v>0</v>
      </c>
      <c r="V466" s="345" t="b">
        <f t="shared" ref="V466:V528" si="85">AND(S466="MENOR",U466=TRUE)</f>
        <v>0</v>
      </c>
      <c r="W466" s="361">
        <f t="shared" si="83"/>
        <v>0</v>
      </c>
      <c r="AA466" s="341" t="str">
        <f t="shared" si="84"/>
        <v/>
      </c>
      <c r="AB466" s="346"/>
      <c r="AC466" s="346"/>
      <c r="AD466" s="346"/>
      <c r="AE466" s="346"/>
      <c r="AF466" s="346"/>
      <c r="AG466" s="346"/>
      <c r="AH466" s="346"/>
      <c r="AI466" s="346"/>
      <c r="AJ466" s="346"/>
      <c r="AK466" s="346"/>
      <c r="AL466" s="346"/>
      <c r="AM466" s="346"/>
      <c r="AN466" s="346"/>
      <c r="AO466" s="346"/>
      <c r="AP466" s="346"/>
      <c r="AQ466" s="346"/>
      <c r="AR466" s="346"/>
    </row>
    <row r="467" spans="1:44" s="345" customFormat="1" x14ac:dyDescent="0.25">
      <c r="A467" s="364" t="str">
        <f t="shared" si="77"/>
        <v/>
      </c>
      <c r="B467" s="749"/>
      <c r="C467" s="750"/>
      <c r="D467" s="750"/>
      <c r="E467" s="751"/>
      <c r="F467" s="752"/>
      <c r="G467" s="753"/>
      <c r="H467" s="756"/>
      <c r="I467" s="757"/>
      <c r="J467" s="366" t="str">
        <f t="shared" si="72"/>
        <v/>
      </c>
      <c r="K467" s="365"/>
      <c r="L467" s="349">
        <f t="shared" si="78"/>
        <v>1</v>
      </c>
      <c r="M467" s="349">
        <f t="shared" si="79"/>
        <v>1</v>
      </c>
      <c r="N467" s="349">
        <f t="shared" si="73"/>
        <v>1</v>
      </c>
      <c r="O467" s="349">
        <f t="shared" si="74"/>
        <v>1</v>
      </c>
      <c r="P467" s="349">
        <f t="shared" si="75"/>
        <v>4</v>
      </c>
      <c r="Q467" s="349" t="str">
        <f>IF(OR(P467=0,P467=4),"",IF(L467=100,'12 - 1 - AUXILIAR-MANTENIMIENTO'!$B$129,IF(M467=1,'12 - 1 - AUXILIAR-MANTENIMIENTO'!$B$130,IF(N467=1,'12 - 1 - AUXILIAR-MANTENIMIENTO'!$B$131,IF(O467=1,'12 - 1 - AUXILIAR-MANTENIMIENTO'!$B$132,IF(N467=100,'12 - 1 - AUXILIAR-MANTENIMIENTO'!$B$133,S467))))))</f>
        <v/>
      </c>
      <c r="R467" s="363" t="str">
        <f t="shared" si="76"/>
        <v/>
      </c>
      <c r="S467" s="362" t="str">
        <f t="shared" si="80"/>
        <v/>
      </c>
      <c r="U467" s="345">
        <f t="shared" ref="U467:U529" si="86">U466</f>
        <v>0</v>
      </c>
      <c r="V467" s="345" t="b">
        <f t="shared" si="85"/>
        <v>0</v>
      </c>
      <c r="W467" s="361">
        <f t="shared" si="83"/>
        <v>0</v>
      </c>
      <c r="AA467" s="341" t="str">
        <f t="shared" si="84"/>
        <v/>
      </c>
      <c r="AB467" s="346"/>
      <c r="AC467" s="346"/>
      <c r="AD467" s="346"/>
      <c r="AE467" s="346"/>
      <c r="AF467" s="346"/>
      <c r="AG467" s="346"/>
      <c r="AH467" s="346"/>
      <c r="AI467" s="346"/>
      <c r="AJ467" s="346"/>
      <c r="AK467" s="346"/>
      <c r="AL467" s="346"/>
      <c r="AM467" s="346"/>
      <c r="AN467" s="346"/>
      <c r="AO467" s="346"/>
      <c r="AP467" s="346"/>
      <c r="AQ467" s="346"/>
      <c r="AR467" s="346"/>
    </row>
    <row r="468" spans="1:44" s="345" customFormat="1" x14ac:dyDescent="0.25">
      <c r="A468" s="364" t="str">
        <f t="shared" si="77"/>
        <v/>
      </c>
      <c r="B468" s="749"/>
      <c r="C468" s="750"/>
      <c r="D468" s="750"/>
      <c r="E468" s="751"/>
      <c r="F468" s="752"/>
      <c r="G468" s="753"/>
      <c r="H468" s="756"/>
      <c r="I468" s="757"/>
      <c r="J468" s="366" t="str">
        <f t="shared" si="72"/>
        <v/>
      </c>
      <c r="K468" s="365"/>
      <c r="L468" s="349">
        <f t="shared" si="78"/>
        <v>1</v>
      </c>
      <c r="M468" s="349">
        <f t="shared" si="79"/>
        <v>1</v>
      </c>
      <c r="N468" s="349">
        <f t="shared" si="73"/>
        <v>1</v>
      </c>
      <c r="O468" s="349">
        <f t="shared" si="74"/>
        <v>1</v>
      </c>
      <c r="P468" s="349">
        <f t="shared" si="75"/>
        <v>4</v>
      </c>
      <c r="Q468" s="349" t="str">
        <f>IF(OR(P468=0,P468=4),"",IF(L468=100,'12 - 1 - AUXILIAR-MANTENIMIENTO'!$B$129,IF(M468=1,'12 - 1 - AUXILIAR-MANTENIMIENTO'!$B$130,IF(N468=1,'12 - 1 - AUXILIAR-MANTENIMIENTO'!$B$131,IF(O468=1,'12 - 1 - AUXILIAR-MANTENIMIENTO'!$B$132,IF(N468=100,'12 - 1 - AUXILIAR-MANTENIMIENTO'!$B$133,S468))))))</f>
        <v/>
      </c>
      <c r="R468" s="363" t="str">
        <f t="shared" si="76"/>
        <v/>
      </c>
      <c r="S468" s="362" t="str">
        <f t="shared" si="80"/>
        <v/>
      </c>
      <c r="U468" s="345">
        <f t="shared" si="86"/>
        <v>0</v>
      </c>
      <c r="V468" s="345" t="b">
        <f t="shared" si="85"/>
        <v>0</v>
      </c>
      <c r="W468" s="361">
        <f t="shared" ref="W468:W484" si="87">IFERROR(FIND("#",J468,1),0)</f>
        <v>0</v>
      </c>
      <c r="AA468" s="341" t="str">
        <f t="shared" ref="AA468:AA484" si="88">IF(LEN(A468)=0,"","Imprime")</f>
        <v/>
      </c>
      <c r="AB468" s="346"/>
      <c r="AC468" s="346"/>
      <c r="AD468" s="346"/>
      <c r="AE468" s="346"/>
      <c r="AF468" s="346"/>
      <c r="AG468" s="346"/>
      <c r="AH468" s="346"/>
      <c r="AI468" s="346"/>
      <c r="AJ468" s="346"/>
      <c r="AK468" s="346"/>
      <c r="AL468" s="346"/>
      <c r="AM468" s="346"/>
      <c r="AN468" s="346"/>
      <c r="AO468" s="346"/>
      <c r="AP468" s="346"/>
      <c r="AQ468" s="346"/>
      <c r="AR468" s="346"/>
    </row>
    <row r="469" spans="1:44" s="345" customFormat="1" x14ac:dyDescent="0.25">
      <c r="A469" s="364" t="str">
        <f t="shared" si="77"/>
        <v/>
      </c>
      <c r="B469" s="749"/>
      <c r="C469" s="750"/>
      <c r="D469" s="750"/>
      <c r="E469" s="751"/>
      <c r="F469" s="752"/>
      <c r="G469" s="753"/>
      <c r="H469" s="756"/>
      <c r="I469" s="757"/>
      <c r="J469" s="366" t="str">
        <f t="shared" si="72"/>
        <v/>
      </c>
      <c r="K469" s="365"/>
      <c r="L469" s="349">
        <f t="shared" si="78"/>
        <v>1</v>
      </c>
      <c r="M469" s="349">
        <f t="shared" si="79"/>
        <v>1</v>
      </c>
      <c r="N469" s="349">
        <f t="shared" si="73"/>
        <v>1</v>
      </c>
      <c r="O469" s="349">
        <f t="shared" si="74"/>
        <v>1</v>
      </c>
      <c r="P469" s="349">
        <f t="shared" si="75"/>
        <v>4</v>
      </c>
      <c r="Q469" s="349" t="str">
        <f>IF(OR(P469=0,P469=4),"",IF(L469=100,'12 - 1 - AUXILIAR-MANTENIMIENTO'!$B$129,IF(M469=1,'12 - 1 - AUXILIAR-MANTENIMIENTO'!$B$130,IF(N469=1,'12 - 1 - AUXILIAR-MANTENIMIENTO'!$B$131,IF(O469=1,'12 - 1 - AUXILIAR-MANTENIMIENTO'!$B$132,IF(N469=100,'12 - 1 - AUXILIAR-MANTENIMIENTO'!$B$133,S469))))))</f>
        <v/>
      </c>
      <c r="R469" s="363" t="str">
        <f t="shared" si="76"/>
        <v/>
      </c>
      <c r="S469" s="362" t="str">
        <f t="shared" si="80"/>
        <v/>
      </c>
      <c r="U469" s="345">
        <f t="shared" si="86"/>
        <v>0</v>
      </c>
      <c r="V469" s="345" t="b">
        <f t="shared" si="85"/>
        <v>0</v>
      </c>
      <c r="W469" s="361">
        <f t="shared" si="87"/>
        <v>0</v>
      </c>
      <c r="AA469" s="341" t="str">
        <f t="shared" si="88"/>
        <v/>
      </c>
      <c r="AB469" s="346"/>
      <c r="AC469" s="346"/>
      <c r="AD469" s="346"/>
      <c r="AE469" s="346"/>
      <c r="AF469" s="346"/>
      <c r="AG469" s="346"/>
      <c r="AH469" s="346"/>
      <c r="AI469" s="346"/>
      <c r="AJ469" s="346"/>
      <c r="AK469" s="346"/>
      <c r="AL469" s="346"/>
      <c r="AM469" s="346"/>
      <c r="AN469" s="346"/>
      <c r="AO469" s="346"/>
      <c r="AP469" s="346"/>
      <c r="AQ469" s="346"/>
      <c r="AR469" s="346"/>
    </row>
    <row r="470" spans="1:44" s="345" customFormat="1" x14ac:dyDescent="0.25">
      <c r="A470" s="364" t="str">
        <f t="shared" si="77"/>
        <v/>
      </c>
      <c r="B470" s="749"/>
      <c r="C470" s="750"/>
      <c r="D470" s="750"/>
      <c r="E470" s="751"/>
      <c r="F470" s="752"/>
      <c r="G470" s="753"/>
      <c r="H470" s="756"/>
      <c r="I470" s="757"/>
      <c r="J470" s="366" t="str">
        <f t="shared" si="72"/>
        <v/>
      </c>
      <c r="K470" s="365"/>
      <c r="L470" s="349">
        <f t="shared" si="78"/>
        <v>1</v>
      </c>
      <c r="M470" s="349">
        <f t="shared" si="79"/>
        <v>1</v>
      </c>
      <c r="N470" s="349">
        <f t="shared" si="73"/>
        <v>1</v>
      </c>
      <c r="O470" s="349">
        <f t="shared" si="74"/>
        <v>1</v>
      </c>
      <c r="P470" s="349">
        <f t="shared" si="75"/>
        <v>4</v>
      </c>
      <c r="Q470" s="349" t="str">
        <f>IF(OR(P470=0,P470=4),"",IF(L470=100,'12 - 1 - AUXILIAR-MANTENIMIENTO'!$B$129,IF(M470=1,'12 - 1 - AUXILIAR-MANTENIMIENTO'!$B$130,IF(N470=1,'12 - 1 - AUXILIAR-MANTENIMIENTO'!$B$131,IF(O470=1,'12 - 1 - AUXILIAR-MANTENIMIENTO'!$B$132,IF(N470=100,'12 - 1 - AUXILIAR-MANTENIMIENTO'!$B$133,S470))))))</f>
        <v/>
      </c>
      <c r="R470" s="363" t="str">
        <f t="shared" si="76"/>
        <v/>
      </c>
      <c r="S470" s="362" t="str">
        <f t="shared" si="80"/>
        <v/>
      </c>
      <c r="U470" s="345">
        <f t="shared" si="86"/>
        <v>0</v>
      </c>
      <c r="V470" s="345" t="b">
        <f t="shared" si="85"/>
        <v>0</v>
      </c>
      <c r="W470" s="361">
        <f t="shared" si="87"/>
        <v>0</v>
      </c>
      <c r="AA470" s="341" t="str">
        <f t="shared" si="88"/>
        <v/>
      </c>
      <c r="AB470" s="346"/>
      <c r="AC470" s="346"/>
      <c r="AD470" s="346"/>
      <c r="AE470" s="346"/>
      <c r="AF470" s="346"/>
      <c r="AG470" s="346"/>
      <c r="AH470" s="346"/>
      <c r="AI470" s="346"/>
      <c r="AJ470" s="346"/>
      <c r="AK470" s="346"/>
      <c r="AL470" s="346"/>
      <c r="AM470" s="346"/>
      <c r="AN470" s="346"/>
      <c r="AO470" s="346"/>
      <c r="AP470" s="346"/>
      <c r="AQ470" s="346"/>
      <c r="AR470" s="346"/>
    </row>
    <row r="471" spans="1:44" s="345" customFormat="1" x14ac:dyDescent="0.25">
      <c r="A471" s="364" t="str">
        <f t="shared" si="77"/>
        <v/>
      </c>
      <c r="B471" s="749"/>
      <c r="C471" s="750"/>
      <c r="D471" s="750"/>
      <c r="E471" s="751"/>
      <c r="F471" s="752"/>
      <c r="G471" s="753"/>
      <c r="H471" s="756"/>
      <c r="I471" s="757"/>
      <c r="J471" s="366" t="str">
        <f t="shared" si="72"/>
        <v/>
      </c>
      <c r="K471" s="365"/>
      <c r="L471" s="349">
        <f t="shared" si="78"/>
        <v>1</v>
      </c>
      <c r="M471" s="349">
        <f t="shared" si="79"/>
        <v>1</v>
      </c>
      <c r="N471" s="349">
        <f t="shared" si="73"/>
        <v>1</v>
      </c>
      <c r="O471" s="349">
        <f t="shared" si="74"/>
        <v>1</v>
      </c>
      <c r="P471" s="349">
        <f t="shared" si="75"/>
        <v>4</v>
      </c>
      <c r="Q471" s="349" t="str">
        <f>IF(OR(P471=0,P471=4),"",IF(L471=100,'12 - 1 - AUXILIAR-MANTENIMIENTO'!$B$129,IF(M471=1,'12 - 1 - AUXILIAR-MANTENIMIENTO'!$B$130,IF(N471=1,'12 - 1 - AUXILIAR-MANTENIMIENTO'!$B$131,IF(O471=1,'12 - 1 - AUXILIAR-MANTENIMIENTO'!$B$132,IF(N471=100,'12 - 1 - AUXILIAR-MANTENIMIENTO'!$B$133,S471))))))</f>
        <v/>
      </c>
      <c r="R471" s="363" t="str">
        <f t="shared" si="76"/>
        <v/>
      </c>
      <c r="S471" s="362" t="str">
        <f t="shared" si="80"/>
        <v/>
      </c>
      <c r="U471" s="345">
        <f t="shared" si="86"/>
        <v>0</v>
      </c>
      <c r="V471" s="345" t="b">
        <f t="shared" si="85"/>
        <v>0</v>
      </c>
      <c r="W471" s="361">
        <f t="shared" si="87"/>
        <v>0</v>
      </c>
      <c r="AA471" s="341" t="str">
        <f t="shared" si="88"/>
        <v/>
      </c>
      <c r="AB471" s="346"/>
      <c r="AC471" s="346"/>
      <c r="AD471" s="346"/>
      <c r="AE471" s="346"/>
      <c r="AF471" s="346"/>
      <c r="AG471" s="346"/>
      <c r="AH471" s="346"/>
      <c r="AI471" s="346"/>
      <c r="AJ471" s="346"/>
      <c r="AK471" s="346"/>
      <c r="AL471" s="346"/>
      <c r="AM471" s="346"/>
      <c r="AN471" s="346"/>
      <c r="AO471" s="346"/>
      <c r="AP471" s="346"/>
      <c r="AQ471" s="346"/>
      <c r="AR471" s="346"/>
    </row>
    <row r="472" spans="1:44" s="345" customFormat="1" x14ac:dyDescent="0.25">
      <c r="A472" s="364" t="str">
        <f t="shared" si="77"/>
        <v/>
      </c>
      <c r="B472" s="749"/>
      <c r="C472" s="750"/>
      <c r="D472" s="750"/>
      <c r="E472" s="751"/>
      <c r="F472" s="752"/>
      <c r="G472" s="753"/>
      <c r="H472" s="756"/>
      <c r="I472" s="757"/>
      <c r="J472" s="366" t="str">
        <f t="shared" si="72"/>
        <v/>
      </c>
      <c r="K472" s="365"/>
      <c r="L472" s="349">
        <f t="shared" si="78"/>
        <v>1</v>
      </c>
      <c r="M472" s="349">
        <f t="shared" si="79"/>
        <v>1</v>
      </c>
      <c r="N472" s="349">
        <f t="shared" si="73"/>
        <v>1</v>
      </c>
      <c r="O472" s="349">
        <f t="shared" si="74"/>
        <v>1</v>
      </c>
      <c r="P472" s="349">
        <f t="shared" si="75"/>
        <v>4</v>
      </c>
      <c r="Q472" s="349" t="str">
        <f>IF(OR(P472=0,P472=4),"",IF(L472=100,'12 - 1 - AUXILIAR-MANTENIMIENTO'!$B$129,IF(M472=1,'12 - 1 - AUXILIAR-MANTENIMIENTO'!$B$130,IF(N472=1,'12 - 1 - AUXILIAR-MANTENIMIENTO'!$B$131,IF(O472=1,'12 - 1 - AUXILIAR-MANTENIMIENTO'!$B$132,IF(N472=100,'12 - 1 - AUXILIAR-MANTENIMIENTO'!$B$133,S472))))))</f>
        <v/>
      </c>
      <c r="R472" s="363" t="str">
        <f t="shared" si="76"/>
        <v/>
      </c>
      <c r="S472" s="362" t="str">
        <f t="shared" si="80"/>
        <v/>
      </c>
      <c r="U472" s="345">
        <f t="shared" si="86"/>
        <v>0</v>
      </c>
      <c r="V472" s="345" t="b">
        <f t="shared" si="85"/>
        <v>0</v>
      </c>
      <c r="W472" s="361">
        <f t="shared" si="87"/>
        <v>0</v>
      </c>
      <c r="AA472" s="341" t="str">
        <f t="shared" si="88"/>
        <v/>
      </c>
      <c r="AB472" s="346"/>
      <c r="AC472" s="346"/>
      <c r="AD472" s="346"/>
      <c r="AE472" s="346"/>
      <c r="AF472" s="346"/>
      <c r="AG472" s="346"/>
      <c r="AH472" s="346"/>
      <c r="AI472" s="346"/>
      <c r="AJ472" s="346"/>
      <c r="AK472" s="346"/>
      <c r="AL472" s="346"/>
      <c r="AM472" s="346"/>
      <c r="AN472" s="346"/>
      <c r="AO472" s="346"/>
      <c r="AP472" s="346"/>
      <c r="AQ472" s="346"/>
      <c r="AR472" s="346"/>
    </row>
    <row r="473" spans="1:44" s="345" customFormat="1" x14ac:dyDescent="0.25">
      <c r="A473" s="364" t="str">
        <f t="shared" si="77"/>
        <v/>
      </c>
      <c r="B473" s="749"/>
      <c r="C473" s="750"/>
      <c r="D473" s="750"/>
      <c r="E473" s="751"/>
      <c r="F473" s="752"/>
      <c r="G473" s="753"/>
      <c r="H473" s="756"/>
      <c r="I473" s="757"/>
      <c r="J473" s="366" t="str">
        <f t="shared" si="72"/>
        <v/>
      </c>
      <c r="K473" s="365"/>
      <c r="L473" s="349">
        <f t="shared" si="78"/>
        <v>1</v>
      </c>
      <c r="M473" s="349">
        <f t="shared" si="79"/>
        <v>1</v>
      </c>
      <c r="N473" s="349">
        <f t="shared" si="73"/>
        <v>1</v>
      </c>
      <c r="O473" s="349">
        <f t="shared" si="74"/>
        <v>1</v>
      </c>
      <c r="P473" s="349">
        <f t="shared" si="75"/>
        <v>4</v>
      </c>
      <c r="Q473" s="349" t="str">
        <f>IF(OR(P473=0,P473=4),"",IF(L473=100,'12 - 1 - AUXILIAR-MANTENIMIENTO'!$B$129,IF(M473=1,'12 - 1 - AUXILIAR-MANTENIMIENTO'!$B$130,IF(N473=1,'12 - 1 - AUXILIAR-MANTENIMIENTO'!$B$131,IF(O473=1,'12 - 1 - AUXILIAR-MANTENIMIENTO'!$B$132,IF(N473=100,'12 - 1 - AUXILIAR-MANTENIMIENTO'!$B$133,S473))))))</f>
        <v/>
      </c>
      <c r="R473" s="363" t="str">
        <f t="shared" si="76"/>
        <v/>
      </c>
      <c r="S473" s="362" t="str">
        <f t="shared" si="80"/>
        <v/>
      </c>
      <c r="U473" s="345">
        <f t="shared" si="86"/>
        <v>0</v>
      </c>
      <c r="V473" s="345" t="b">
        <f t="shared" si="85"/>
        <v>0</v>
      </c>
      <c r="W473" s="361">
        <f t="shared" si="87"/>
        <v>0</v>
      </c>
      <c r="AA473" s="341" t="str">
        <f t="shared" si="88"/>
        <v/>
      </c>
      <c r="AB473" s="346"/>
      <c r="AC473" s="346"/>
      <c r="AD473" s="346"/>
      <c r="AE473" s="346"/>
      <c r="AF473" s="346"/>
      <c r="AG473" s="346"/>
      <c r="AH473" s="346"/>
      <c r="AI473" s="346"/>
      <c r="AJ473" s="346"/>
      <c r="AK473" s="346"/>
      <c r="AL473" s="346"/>
      <c r="AM473" s="346"/>
      <c r="AN473" s="346"/>
      <c r="AO473" s="346"/>
      <c r="AP473" s="346"/>
      <c r="AQ473" s="346"/>
      <c r="AR473" s="346"/>
    </row>
    <row r="474" spans="1:44" s="345" customFormat="1" x14ac:dyDescent="0.25">
      <c r="A474" s="364" t="str">
        <f t="shared" si="77"/>
        <v/>
      </c>
      <c r="B474" s="749"/>
      <c r="C474" s="750"/>
      <c r="D474" s="750"/>
      <c r="E474" s="751"/>
      <c r="F474" s="752"/>
      <c r="G474" s="753"/>
      <c r="H474" s="756"/>
      <c r="I474" s="757"/>
      <c r="J474" s="366" t="str">
        <f t="shared" si="72"/>
        <v/>
      </c>
      <c r="K474" s="365"/>
      <c r="L474" s="349">
        <f t="shared" si="78"/>
        <v>1</v>
      </c>
      <c r="M474" s="349">
        <f t="shared" si="79"/>
        <v>1</v>
      </c>
      <c r="N474" s="349">
        <f t="shared" si="73"/>
        <v>1</v>
      </c>
      <c r="O474" s="349">
        <f t="shared" si="74"/>
        <v>1</v>
      </c>
      <c r="P474" s="349">
        <f t="shared" si="75"/>
        <v>4</v>
      </c>
      <c r="Q474" s="349" t="str">
        <f>IF(OR(P474=0,P474=4),"",IF(L474=100,'12 - 1 - AUXILIAR-MANTENIMIENTO'!$B$129,IF(M474=1,'12 - 1 - AUXILIAR-MANTENIMIENTO'!$B$130,IF(N474=1,'12 - 1 - AUXILIAR-MANTENIMIENTO'!$B$131,IF(O474=1,'12 - 1 - AUXILIAR-MANTENIMIENTO'!$B$132,IF(N474=100,'12 - 1 - AUXILIAR-MANTENIMIENTO'!$B$133,S474))))))</f>
        <v/>
      </c>
      <c r="R474" s="363" t="str">
        <f t="shared" si="76"/>
        <v/>
      </c>
      <c r="S474" s="362" t="str">
        <f t="shared" si="80"/>
        <v/>
      </c>
      <c r="U474" s="345">
        <f t="shared" si="86"/>
        <v>0</v>
      </c>
      <c r="V474" s="345" t="b">
        <f t="shared" si="85"/>
        <v>0</v>
      </c>
      <c r="W474" s="361">
        <f t="shared" si="87"/>
        <v>0</v>
      </c>
      <c r="AA474" s="341" t="str">
        <f t="shared" si="88"/>
        <v/>
      </c>
      <c r="AB474" s="346"/>
      <c r="AC474" s="346"/>
      <c r="AD474" s="346"/>
      <c r="AE474" s="346"/>
      <c r="AF474" s="346"/>
      <c r="AG474" s="346"/>
      <c r="AH474" s="346"/>
      <c r="AI474" s="346"/>
      <c r="AJ474" s="346"/>
      <c r="AK474" s="346"/>
      <c r="AL474" s="346"/>
      <c r="AM474" s="346"/>
      <c r="AN474" s="346"/>
      <c r="AO474" s="346"/>
      <c r="AP474" s="346"/>
      <c r="AQ474" s="346"/>
      <c r="AR474" s="346"/>
    </row>
    <row r="475" spans="1:44" s="345" customFormat="1" x14ac:dyDescent="0.25">
      <c r="A475" s="364" t="str">
        <f t="shared" si="77"/>
        <v/>
      </c>
      <c r="B475" s="749"/>
      <c r="C475" s="750"/>
      <c r="D475" s="750"/>
      <c r="E475" s="751"/>
      <c r="F475" s="752"/>
      <c r="G475" s="753"/>
      <c r="H475" s="756"/>
      <c r="I475" s="757"/>
      <c r="J475" s="366" t="str">
        <f t="shared" si="72"/>
        <v/>
      </c>
      <c r="K475" s="365"/>
      <c r="L475" s="349">
        <f t="shared" si="78"/>
        <v>1</v>
      </c>
      <c r="M475" s="349">
        <f t="shared" si="79"/>
        <v>1</v>
      </c>
      <c r="N475" s="349">
        <f t="shared" si="73"/>
        <v>1</v>
      </c>
      <c r="O475" s="349">
        <f t="shared" si="74"/>
        <v>1</v>
      </c>
      <c r="P475" s="349">
        <f t="shared" si="75"/>
        <v>4</v>
      </c>
      <c r="Q475" s="349" t="str">
        <f>IF(OR(P475=0,P475=4),"",IF(L475=100,'12 - 1 - AUXILIAR-MANTENIMIENTO'!$B$129,IF(M475=1,'12 - 1 - AUXILIAR-MANTENIMIENTO'!$B$130,IF(N475=1,'12 - 1 - AUXILIAR-MANTENIMIENTO'!$B$131,IF(O475=1,'12 - 1 - AUXILIAR-MANTENIMIENTO'!$B$132,IF(N475=100,'12 - 1 - AUXILIAR-MANTENIMIENTO'!$B$133,S475))))))</f>
        <v/>
      </c>
      <c r="R475" s="363" t="str">
        <f t="shared" si="76"/>
        <v/>
      </c>
      <c r="S475" s="362" t="str">
        <f t="shared" si="80"/>
        <v/>
      </c>
      <c r="U475" s="345">
        <f t="shared" si="86"/>
        <v>0</v>
      </c>
      <c r="V475" s="345" t="b">
        <f t="shared" si="85"/>
        <v>0</v>
      </c>
      <c r="W475" s="361">
        <f t="shared" si="87"/>
        <v>0</v>
      </c>
      <c r="AA475" s="341" t="str">
        <f t="shared" si="88"/>
        <v/>
      </c>
      <c r="AB475" s="346"/>
      <c r="AC475" s="346"/>
      <c r="AD475" s="346"/>
      <c r="AE475" s="346"/>
      <c r="AF475" s="346"/>
      <c r="AG475" s="346"/>
      <c r="AH475" s="346"/>
      <c r="AI475" s="346"/>
      <c r="AJ475" s="346"/>
      <c r="AK475" s="346"/>
      <c r="AL475" s="346"/>
      <c r="AM475" s="346"/>
      <c r="AN475" s="346"/>
      <c r="AO475" s="346"/>
      <c r="AP475" s="346"/>
      <c r="AQ475" s="346"/>
      <c r="AR475" s="346"/>
    </row>
    <row r="476" spans="1:44" s="345" customFormat="1" x14ac:dyDescent="0.25">
      <c r="A476" s="364" t="str">
        <f t="shared" si="77"/>
        <v/>
      </c>
      <c r="B476" s="749"/>
      <c r="C476" s="750"/>
      <c r="D476" s="750"/>
      <c r="E476" s="751"/>
      <c r="F476" s="752"/>
      <c r="G476" s="753"/>
      <c r="H476" s="756"/>
      <c r="I476" s="757"/>
      <c r="J476" s="366" t="str">
        <f t="shared" si="72"/>
        <v/>
      </c>
      <c r="K476" s="365"/>
      <c r="L476" s="349">
        <f t="shared" si="78"/>
        <v>1</v>
      </c>
      <c r="M476" s="349">
        <f t="shared" si="79"/>
        <v>1</v>
      </c>
      <c r="N476" s="349">
        <f t="shared" si="73"/>
        <v>1</v>
      </c>
      <c r="O476" s="349">
        <f t="shared" si="74"/>
        <v>1</v>
      </c>
      <c r="P476" s="349">
        <f t="shared" si="75"/>
        <v>4</v>
      </c>
      <c r="Q476" s="349" t="str">
        <f>IF(OR(P476=0,P476=4),"",IF(L476=100,'12 - 1 - AUXILIAR-MANTENIMIENTO'!$B$129,IF(M476=1,'12 - 1 - AUXILIAR-MANTENIMIENTO'!$B$130,IF(N476=1,'12 - 1 - AUXILIAR-MANTENIMIENTO'!$B$131,IF(O476=1,'12 - 1 - AUXILIAR-MANTENIMIENTO'!$B$132,IF(N476=100,'12 - 1 - AUXILIAR-MANTENIMIENTO'!$B$133,S476))))))</f>
        <v/>
      </c>
      <c r="R476" s="363" t="str">
        <f t="shared" si="76"/>
        <v/>
      </c>
      <c r="S476" s="362" t="str">
        <f t="shared" si="80"/>
        <v/>
      </c>
      <c r="U476" s="345">
        <f t="shared" si="86"/>
        <v>0</v>
      </c>
      <c r="V476" s="345" t="b">
        <f t="shared" si="85"/>
        <v>0</v>
      </c>
      <c r="W476" s="361">
        <f t="shared" si="87"/>
        <v>0</v>
      </c>
      <c r="AA476" s="341" t="str">
        <f t="shared" si="88"/>
        <v/>
      </c>
      <c r="AB476" s="346"/>
      <c r="AC476" s="346"/>
      <c r="AD476" s="346"/>
      <c r="AE476" s="346"/>
      <c r="AF476" s="346"/>
      <c r="AG476" s="346"/>
      <c r="AH476" s="346"/>
      <c r="AI476" s="346"/>
      <c r="AJ476" s="346"/>
      <c r="AK476" s="346"/>
      <c r="AL476" s="346"/>
      <c r="AM476" s="346"/>
      <c r="AN476" s="346"/>
      <c r="AO476" s="346"/>
      <c r="AP476" s="346"/>
      <c r="AQ476" s="346"/>
      <c r="AR476" s="346"/>
    </row>
    <row r="477" spans="1:44" s="345" customFormat="1" x14ac:dyDescent="0.25">
      <c r="A477" s="364" t="str">
        <f t="shared" si="77"/>
        <v/>
      </c>
      <c r="B477" s="749"/>
      <c r="C477" s="750"/>
      <c r="D477" s="750"/>
      <c r="E477" s="751"/>
      <c r="F477" s="752"/>
      <c r="G477" s="753"/>
      <c r="H477" s="756"/>
      <c r="I477" s="757"/>
      <c r="J477" s="366" t="str">
        <f t="shared" si="72"/>
        <v/>
      </c>
      <c r="K477" s="365"/>
      <c r="L477" s="349">
        <f t="shared" si="78"/>
        <v>1</v>
      </c>
      <c r="M477" s="349">
        <f t="shared" si="79"/>
        <v>1</v>
      </c>
      <c r="N477" s="349">
        <f t="shared" si="73"/>
        <v>1</v>
      </c>
      <c r="O477" s="349">
        <f t="shared" si="74"/>
        <v>1</v>
      </c>
      <c r="P477" s="349">
        <f t="shared" si="75"/>
        <v>4</v>
      </c>
      <c r="Q477" s="349" t="str">
        <f>IF(OR(P477=0,P477=4),"",IF(L477=100,'12 - 1 - AUXILIAR-MANTENIMIENTO'!$B$129,IF(M477=1,'12 - 1 - AUXILIAR-MANTENIMIENTO'!$B$130,IF(N477=1,'12 - 1 - AUXILIAR-MANTENIMIENTO'!$B$131,IF(O477=1,'12 - 1 - AUXILIAR-MANTENIMIENTO'!$B$132,IF(N477=100,'12 - 1 - AUXILIAR-MANTENIMIENTO'!$B$133,S477))))))</f>
        <v/>
      </c>
      <c r="R477" s="363" t="str">
        <f t="shared" si="76"/>
        <v/>
      </c>
      <c r="S477" s="362" t="str">
        <f t="shared" si="80"/>
        <v/>
      </c>
      <c r="U477" s="345">
        <f t="shared" si="86"/>
        <v>0</v>
      </c>
      <c r="V477" s="345" t="b">
        <f t="shared" si="85"/>
        <v>0</v>
      </c>
      <c r="W477" s="361">
        <f t="shared" si="87"/>
        <v>0</v>
      </c>
      <c r="AA477" s="341" t="str">
        <f t="shared" si="88"/>
        <v/>
      </c>
      <c r="AB477" s="346"/>
      <c r="AC477" s="346"/>
      <c r="AD477" s="346"/>
      <c r="AE477" s="346"/>
      <c r="AF477" s="346"/>
      <c r="AG477" s="346"/>
      <c r="AH477" s="346"/>
      <c r="AI477" s="346"/>
      <c r="AJ477" s="346"/>
      <c r="AK477" s="346"/>
      <c r="AL477" s="346"/>
      <c r="AM477" s="346"/>
      <c r="AN477" s="346"/>
      <c r="AO477" s="346"/>
      <c r="AP477" s="346"/>
      <c r="AQ477" s="346"/>
      <c r="AR477" s="346"/>
    </row>
    <row r="478" spans="1:44" s="345" customFormat="1" x14ac:dyDescent="0.25">
      <c r="A478" s="364" t="str">
        <f t="shared" si="77"/>
        <v/>
      </c>
      <c r="B478" s="749"/>
      <c r="C478" s="750"/>
      <c r="D478" s="750"/>
      <c r="E478" s="751"/>
      <c r="F478" s="752"/>
      <c r="G478" s="753"/>
      <c r="H478" s="756"/>
      <c r="I478" s="757"/>
      <c r="J478" s="366" t="str">
        <f t="shared" si="72"/>
        <v/>
      </c>
      <c r="K478" s="365"/>
      <c r="L478" s="349">
        <f t="shared" si="78"/>
        <v>1</v>
      </c>
      <c r="M478" s="349">
        <f t="shared" si="79"/>
        <v>1</v>
      </c>
      <c r="N478" s="349">
        <f t="shared" si="73"/>
        <v>1</v>
      </c>
      <c r="O478" s="349">
        <f t="shared" si="74"/>
        <v>1</v>
      </c>
      <c r="P478" s="349">
        <f t="shared" si="75"/>
        <v>4</v>
      </c>
      <c r="Q478" s="349" t="str">
        <f>IF(OR(P478=0,P478=4),"",IF(L478=100,'12 - 1 - AUXILIAR-MANTENIMIENTO'!$B$129,IF(M478=1,'12 - 1 - AUXILIAR-MANTENIMIENTO'!$B$130,IF(N478=1,'12 - 1 - AUXILIAR-MANTENIMIENTO'!$B$131,IF(O478=1,'12 - 1 - AUXILIAR-MANTENIMIENTO'!$B$132,IF(N478=100,'12 - 1 - AUXILIAR-MANTENIMIENTO'!$B$133,S478))))))</f>
        <v/>
      </c>
      <c r="R478" s="363" t="str">
        <f t="shared" si="76"/>
        <v/>
      </c>
      <c r="S478" s="362" t="str">
        <f t="shared" si="80"/>
        <v/>
      </c>
      <c r="U478" s="345">
        <f t="shared" si="86"/>
        <v>0</v>
      </c>
      <c r="V478" s="345" t="b">
        <f t="shared" si="85"/>
        <v>0</v>
      </c>
      <c r="W478" s="361">
        <f t="shared" si="87"/>
        <v>0</v>
      </c>
      <c r="AA478" s="341" t="str">
        <f t="shared" si="88"/>
        <v/>
      </c>
      <c r="AB478" s="346"/>
      <c r="AC478" s="346"/>
      <c r="AD478" s="346"/>
      <c r="AE478" s="346"/>
      <c r="AF478" s="346"/>
      <c r="AG478" s="346"/>
      <c r="AH478" s="346"/>
      <c r="AI478" s="346"/>
      <c r="AJ478" s="346"/>
      <c r="AK478" s="346"/>
      <c r="AL478" s="346"/>
      <c r="AM478" s="346"/>
      <c r="AN478" s="346"/>
      <c r="AO478" s="346"/>
      <c r="AP478" s="346"/>
      <c r="AQ478" s="346"/>
      <c r="AR478" s="346"/>
    </row>
    <row r="479" spans="1:44" s="345" customFormat="1" x14ac:dyDescent="0.25">
      <c r="A479" s="364" t="str">
        <f t="shared" si="77"/>
        <v/>
      </c>
      <c r="B479" s="749"/>
      <c r="C479" s="750"/>
      <c r="D479" s="750"/>
      <c r="E479" s="751"/>
      <c r="F479" s="752"/>
      <c r="G479" s="753"/>
      <c r="H479" s="756"/>
      <c r="I479" s="757"/>
      <c r="J479" s="366" t="str">
        <f t="shared" si="72"/>
        <v/>
      </c>
      <c r="K479" s="365"/>
      <c r="L479" s="349">
        <f t="shared" si="78"/>
        <v>1</v>
      </c>
      <c r="M479" s="349">
        <f t="shared" si="79"/>
        <v>1</v>
      </c>
      <c r="N479" s="349">
        <f t="shared" si="73"/>
        <v>1</v>
      </c>
      <c r="O479" s="349">
        <f t="shared" si="74"/>
        <v>1</v>
      </c>
      <c r="P479" s="349">
        <f t="shared" si="75"/>
        <v>4</v>
      </c>
      <c r="Q479" s="349" t="str">
        <f>IF(OR(P479=0,P479=4),"",IF(L479=100,'12 - 1 - AUXILIAR-MANTENIMIENTO'!$B$129,IF(M479=1,'12 - 1 - AUXILIAR-MANTENIMIENTO'!$B$130,IF(N479=1,'12 - 1 - AUXILIAR-MANTENIMIENTO'!$B$131,IF(O479=1,'12 - 1 - AUXILIAR-MANTENIMIENTO'!$B$132,IF(N479=100,'12 - 1 - AUXILIAR-MANTENIMIENTO'!$B$133,S479))))))</f>
        <v/>
      </c>
      <c r="R479" s="363" t="str">
        <f t="shared" si="76"/>
        <v/>
      </c>
      <c r="S479" s="362" t="str">
        <f t="shared" si="80"/>
        <v/>
      </c>
      <c r="U479" s="345">
        <f t="shared" si="86"/>
        <v>0</v>
      </c>
      <c r="V479" s="345" t="b">
        <f t="shared" si="85"/>
        <v>0</v>
      </c>
      <c r="W479" s="361">
        <f t="shared" si="87"/>
        <v>0</v>
      </c>
      <c r="AA479" s="341" t="str">
        <f t="shared" si="88"/>
        <v/>
      </c>
      <c r="AB479" s="346"/>
      <c r="AC479" s="346"/>
      <c r="AD479" s="346"/>
      <c r="AE479" s="346"/>
      <c r="AF479" s="346"/>
      <c r="AG479" s="346"/>
      <c r="AH479" s="346"/>
      <c r="AI479" s="346"/>
      <c r="AJ479" s="346"/>
      <c r="AK479" s="346"/>
      <c r="AL479" s="346"/>
      <c r="AM479" s="346"/>
      <c r="AN479" s="346"/>
      <c r="AO479" s="346"/>
      <c r="AP479" s="346"/>
      <c r="AQ479" s="346"/>
      <c r="AR479" s="346"/>
    </row>
    <row r="480" spans="1:44" s="345" customFormat="1" x14ac:dyDescent="0.25">
      <c r="A480" s="364" t="str">
        <f t="shared" si="77"/>
        <v/>
      </c>
      <c r="B480" s="749"/>
      <c r="C480" s="750"/>
      <c r="D480" s="750"/>
      <c r="E480" s="751"/>
      <c r="F480" s="752"/>
      <c r="G480" s="753"/>
      <c r="H480" s="756"/>
      <c r="I480" s="757"/>
      <c r="J480" s="366" t="str">
        <f t="shared" si="72"/>
        <v/>
      </c>
      <c r="K480" s="365"/>
      <c r="L480" s="349">
        <f t="shared" si="78"/>
        <v>1</v>
      </c>
      <c r="M480" s="349">
        <f t="shared" si="79"/>
        <v>1</v>
      </c>
      <c r="N480" s="349">
        <f t="shared" si="73"/>
        <v>1</v>
      </c>
      <c r="O480" s="349">
        <f t="shared" si="74"/>
        <v>1</v>
      </c>
      <c r="P480" s="349">
        <f t="shared" si="75"/>
        <v>4</v>
      </c>
      <c r="Q480" s="349" t="str">
        <f>IF(OR(P480=0,P480=4),"",IF(L480=100,'12 - 1 - AUXILIAR-MANTENIMIENTO'!$B$129,IF(M480=1,'12 - 1 - AUXILIAR-MANTENIMIENTO'!$B$130,IF(N480=1,'12 - 1 - AUXILIAR-MANTENIMIENTO'!$B$131,IF(O480=1,'12 - 1 - AUXILIAR-MANTENIMIENTO'!$B$132,IF(N480=100,'12 - 1 - AUXILIAR-MANTENIMIENTO'!$B$133,S480))))))</f>
        <v/>
      </c>
      <c r="R480" s="363" t="str">
        <f t="shared" si="76"/>
        <v/>
      </c>
      <c r="S480" s="362" t="str">
        <f t="shared" si="80"/>
        <v/>
      </c>
      <c r="U480" s="345">
        <f t="shared" si="86"/>
        <v>0</v>
      </c>
      <c r="V480" s="345" t="b">
        <f t="shared" si="85"/>
        <v>0</v>
      </c>
      <c r="W480" s="361">
        <f t="shared" si="87"/>
        <v>0</v>
      </c>
      <c r="AA480" s="341" t="str">
        <f t="shared" si="88"/>
        <v/>
      </c>
      <c r="AB480" s="346"/>
      <c r="AC480" s="346"/>
      <c r="AD480" s="346"/>
      <c r="AE480" s="346"/>
      <c r="AF480" s="346"/>
      <c r="AG480" s="346"/>
      <c r="AH480" s="346"/>
      <c r="AI480" s="346"/>
      <c r="AJ480" s="346"/>
      <c r="AK480" s="346"/>
      <c r="AL480" s="346"/>
      <c r="AM480" s="346"/>
      <c r="AN480" s="346"/>
      <c r="AO480" s="346"/>
      <c r="AP480" s="346"/>
      <c r="AQ480" s="346"/>
      <c r="AR480" s="346"/>
    </row>
    <row r="481" spans="1:44" s="345" customFormat="1" x14ac:dyDescent="0.25">
      <c r="A481" s="364" t="str">
        <f t="shared" si="77"/>
        <v/>
      </c>
      <c r="B481" s="749"/>
      <c r="C481" s="750"/>
      <c r="D481" s="750"/>
      <c r="E481" s="751"/>
      <c r="F481" s="752"/>
      <c r="G481" s="753"/>
      <c r="H481" s="756"/>
      <c r="I481" s="757"/>
      <c r="J481" s="366" t="str">
        <f t="shared" si="72"/>
        <v/>
      </c>
      <c r="K481" s="365"/>
      <c r="L481" s="349">
        <f t="shared" si="78"/>
        <v>1</v>
      </c>
      <c r="M481" s="349">
        <f t="shared" si="79"/>
        <v>1</v>
      </c>
      <c r="N481" s="349">
        <f t="shared" si="73"/>
        <v>1</v>
      </c>
      <c r="O481" s="349">
        <f t="shared" si="74"/>
        <v>1</v>
      </c>
      <c r="P481" s="349">
        <f t="shared" si="75"/>
        <v>4</v>
      </c>
      <c r="Q481" s="349" t="str">
        <f>IF(OR(P481=0,P481=4),"",IF(L481=100,'12 - 1 - AUXILIAR-MANTENIMIENTO'!$B$129,IF(M481=1,'12 - 1 - AUXILIAR-MANTENIMIENTO'!$B$130,IF(N481=1,'12 - 1 - AUXILIAR-MANTENIMIENTO'!$B$131,IF(O481=1,'12 - 1 - AUXILIAR-MANTENIMIENTO'!$B$132,IF(N481=100,'12 - 1 - AUXILIAR-MANTENIMIENTO'!$B$133,S481))))))</f>
        <v/>
      </c>
      <c r="R481" s="363" t="str">
        <f t="shared" si="76"/>
        <v/>
      </c>
      <c r="S481" s="362" t="str">
        <f t="shared" si="80"/>
        <v/>
      </c>
      <c r="U481" s="345">
        <f t="shared" si="86"/>
        <v>0</v>
      </c>
      <c r="V481" s="345" t="b">
        <f t="shared" si="85"/>
        <v>0</v>
      </c>
      <c r="W481" s="361">
        <f t="shared" si="87"/>
        <v>0</v>
      </c>
      <c r="AA481" s="341" t="str">
        <f t="shared" si="88"/>
        <v/>
      </c>
      <c r="AB481" s="346"/>
      <c r="AC481" s="346"/>
      <c r="AD481" s="346"/>
      <c r="AE481" s="346"/>
      <c r="AF481" s="346"/>
      <c r="AG481" s="346"/>
      <c r="AH481" s="346"/>
      <c r="AI481" s="346"/>
      <c r="AJ481" s="346"/>
      <c r="AK481" s="346"/>
      <c r="AL481" s="346"/>
      <c r="AM481" s="346"/>
      <c r="AN481" s="346"/>
      <c r="AO481" s="346"/>
      <c r="AP481" s="346"/>
      <c r="AQ481" s="346"/>
      <c r="AR481" s="346"/>
    </row>
    <row r="482" spans="1:44" s="345" customFormat="1" x14ac:dyDescent="0.25">
      <c r="A482" s="364" t="str">
        <f t="shared" si="77"/>
        <v/>
      </c>
      <c r="B482" s="749"/>
      <c r="C482" s="750"/>
      <c r="D482" s="750"/>
      <c r="E482" s="751"/>
      <c r="F482" s="752"/>
      <c r="G482" s="753"/>
      <c r="H482" s="756"/>
      <c r="I482" s="757"/>
      <c r="J482" s="366" t="str">
        <f t="shared" si="72"/>
        <v/>
      </c>
      <c r="K482" s="365"/>
      <c r="L482" s="349">
        <f t="shared" si="78"/>
        <v>1</v>
      </c>
      <c r="M482" s="349">
        <f t="shared" si="79"/>
        <v>1</v>
      </c>
      <c r="N482" s="349">
        <f t="shared" si="73"/>
        <v>1</v>
      </c>
      <c r="O482" s="349">
        <f t="shared" si="74"/>
        <v>1</v>
      </c>
      <c r="P482" s="349">
        <f t="shared" si="75"/>
        <v>4</v>
      </c>
      <c r="Q482" s="349" t="str">
        <f>IF(OR(P482=0,P482=4),"",IF(L482=100,'12 - 1 - AUXILIAR-MANTENIMIENTO'!$B$129,IF(M482=1,'12 - 1 - AUXILIAR-MANTENIMIENTO'!$B$130,IF(N482=1,'12 - 1 - AUXILIAR-MANTENIMIENTO'!$B$131,IF(O482=1,'12 - 1 - AUXILIAR-MANTENIMIENTO'!$B$132,IF(N482=100,'12 - 1 - AUXILIAR-MANTENIMIENTO'!$B$133,S482))))))</f>
        <v/>
      </c>
      <c r="R482" s="363" t="str">
        <f t="shared" si="76"/>
        <v/>
      </c>
      <c r="S482" s="362" t="str">
        <f t="shared" si="80"/>
        <v/>
      </c>
      <c r="U482" s="345">
        <f t="shared" si="86"/>
        <v>0</v>
      </c>
      <c r="V482" s="345" t="b">
        <f t="shared" si="85"/>
        <v>0</v>
      </c>
      <c r="W482" s="361">
        <f t="shared" si="87"/>
        <v>0</v>
      </c>
      <c r="AA482" s="341" t="str">
        <f t="shared" si="88"/>
        <v/>
      </c>
      <c r="AB482" s="346"/>
      <c r="AC482" s="346"/>
      <c r="AD482" s="346"/>
      <c r="AE482" s="346"/>
      <c r="AF482" s="346"/>
      <c r="AG482" s="346"/>
      <c r="AH482" s="346"/>
      <c r="AI482" s="346"/>
      <c r="AJ482" s="346"/>
      <c r="AK482" s="346"/>
      <c r="AL482" s="346"/>
      <c r="AM482" s="346"/>
      <c r="AN482" s="346"/>
      <c r="AO482" s="346"/>
      <c r="AP482" s="346"/>
      <c r="AQ482" s="346"/>
      <c r="AR482" s="346"/>
    </row>
    <row r="483" spans="1:44" s="345" customFormat="1" x14ac:dyDescent="0.25">
      <c r="A483" s="364" t="str">
        <f t="shared" si="77"/>
        <v/>
      </c>
      <c r="B483" s="749"/>
      <c r="C483" s="750"/>
      <c r="D483" s="750"/>
      <c r="E483" s="751"/>
      <c r="F483" s="752"/>
      <c r="G483" s="753"/>
      <c r="H483" s="756"/>
      <c r="I483" s="757"/>
      <c r="J483" s="366" t="str">
        <f t="shared" si="72"/>
        <v/>
      </c>
      <c r="K483" s="365"/>
      <c r="L483" s="349">
        <f t="shared" si="78"/>
        <v>1</v>
      </c>
      <c r="M483" s="349">
        <f t="shared" si="79"/>
        <v>1</v>
      </c>
      <c r="N483" s="349">
        <f t="shared" si="73"/>
        <v>1</v>
      </c>
      <c r="O483" s="349">
        <f t="shared" si="74"/>
        <v>1</v>
      </c>
      <c r="P483" s="349">
        <f t="shared" si="75"/>
        <v>4</v>
      </c>
      <c r="Q483" s="349" t="str">
        <f>IF(OR(P483=0,P483=4),"",IF(L483=100,'12 - 1 - AUXILIAR-MANTENIMIENTO'!$B$129,IF(M483=1,'12 - 1 - AUXILIAR-MANTENIMIENTO'!$B$130,IF(N483=1,'12 - 1 - AUXILIAR-MANTENIMIENTO'!$B$131,IF(O483=1,'12 - 1 - AUXILIAR-MANTENIMIENTO'!$B$132,IF(N483=100,'12 - 1 - AUXILIAR-MANTENIMIENTO'!$B$133,S483))))))</f>
        <v/>
      </c>
      <c r="R483" s="363" t="str">
        <f t="shared" si="76"/>
        <v/>
      </c>
      <c r="S483" s="362" t="str">
        <f t="shared" si="80"/>
        <v/>
      </c>
      <c r="U483" s="345">
        <f t="shared" si="86"/>
        <v>0</v>
      </c>
      <c r="V483" s="345" t="b">
        <f t="shared" si="85"/>
        <v>0</v>
      </c>
      <c r="W483" s="361">
        <f t="shared" si="87"/>
        <v>0</v>
      </c>
      <c r="AA483" s="341" t="str">
        <f t="shared" si="88"/>
        <v/>
      </c>
      <c r="AB483" s="346"/>
      <c r="AC483" s="346"/>
      <c r="AD483" s="346"/>
      <c r="AE483" s="346"/>
      <c r="AF483" s="346"/>
      <c r="AG483" s="346"/>
      <c r="AH483" s="346"/>
      <c r="AI483" s="346"/>
      <c r="AJ483" s="346"/>
      <c r="AK483" s="346"/>
      <c r="AL483" s="346"/>
      <c r="AM483" s="346"/>
      <c r="AN483" s="346"/>
      <c r="AO483" s="346"/>
      <c r="AP483" s="346"/>
      <c r="AQ483" s="346"/>
      <c r="AR483" s="346"/>
    </row>
    <row r="484" spans="1:44" s="345" customFormat="1" x14ac:dyDescent="0.25">
      <c r="A484" s="364" t="str">
        <f t="shared" si="77"/>
        <v/>
      </c>
      <c r="B484" s="749"/>
      <c r="C484" s="750"/>
      <c r="D484" s="750"/>
      <c r="E484" s="751"/>
      <c r="F484" s="752"/>
      <c r="G484" s="753"/>
      <c r="H484" s="756"/>
      <c r="I484" s="757"/>
      <c r="J484" s="366" t="str">
        <f t="shared" ref="J484:J540" si="89">Q484</f>
        <v/>
      </c>
      <c r="K484" s="365"/>
      <c r="L484" s="349">
        <f t="shared" si="78"/>
        <v>1</v>
      </c>
      <c r="M484" s="349">
        <f t="shared" si="79"/>
        <v>1</v>
      </c>
      <c r="N484" s="349">
        <f t="shared" ref="N484:N540" si="90">IF(LEN(F484)=0,1,IF(COUNTIF($F$36:$F$540,F484)&gt;1,100,0))</f>
        <v>1</v>
      </c>
      <c r="O484" s="349">
        <f t="shared" ref="O484:O540" si="91">IF(LEN(H484)=0,1,0)</f>
        <v>1</v>
      </c>
      <c r="P484" s="349">
        <f t="shared" ref="P484:P547" si="92">SUM(L484:O484)</f>
        <v>4</v>
      </c>
      <c r="Q484" s="349" t="str">
        <f>IF(OR(P484=0,P484=4),"",IF(L484=100,'12 - 1 - AUXILIAR-MANTENIMIENTO'!$B$129,IF(M484=1,'12 - 1 - AUXILIAR-MANTENIMIENTO'!$B$130,IF(N484=1,'12 - 1 - AUXILIAR-MANTENIMIENTO'!$B$131,IF(O484=1,'12 - 1 - AUXILIAR-MANTENIMIENTO'!$B$132,IF(N484=100,'12 - 1 - AUXILIAR-MANTENIMIENTO'!$B$133,S484))))))</f>
        <v/>
      </c>
      <c r="R484" s="363" t="str">
        <f t="shared" ref="R484:R540" si="93">IF(ISBLANK(H484),"",YEAR($J$6)-YEAR(H484)+IF(MONTH($J$6)&lt;MONTH(H484),-1,0))</f>
        <v/>
      </c>
      <c r="S484" s="362" t="str">
        <f t="shared" si="80"/>
        <v/>
      </c>
      <c r="U484" s="345">
        <f t="shared" si="86"/>
        <v>0</v>
      </c>
      <c r="V484" s="345" t="b">
        <f t="shared" si="85"/>
        <v>0</v>
      </c>
      <c r="W484" s="361">
        <f t="shared" si="87"/>
        <v>0</v>
      </c>
      <c r="AA484" s="341" t="str">
        <f t="shared" si="88"/>
        <v/>
      </c>
      <c r="AB484" s="346"/>
      <c r="AC484" s="346"/>
      <c r="AD484" s="346"/>
      <c r="AE484" s="346"/>
      <c r="AF484" s="346"/>
      <c r="AG484" s="346"/>
      <c r="AH484" s="346"/>
      <c r="AI484" s="346"/>
      <c r="AJ484" s="346"/>
      <c r="AK484" s="346"/>
      <c r="AL484" s="346"/>
      <c r="AM484" s="346"/>
      <c r="AN484" s="346"/>
      <c r="AO484" s="346"/>
      <c r="AP484" s="346"/>
      <c r="AQ484" s="346"/>
      <c r="AR484" s="346"/>
    </row>
    <row r="485" spans="1:44" s="345" customFormat="1" x14ac:dyDescent="0.25">
      <c r="A485" s="364" t="str">
        <f t="shared" ref="A485:A540" si="94">IF(ISBLANK(B485),"",1+A484)</f>
        <v/>
      </c>
      <c r="B485" s="673"/>
      <c r="C485" s="674"/>
      <c r="D485" s="674"/>
      <c r="E485" s="675"/>
      <c r="F485" s="752"/>
      <c r="G485" s="753"/>
      <c r="H485" s="676"/>
      <c r="I485" s="677"/>
      <c r="J485" s="366" t="str">
        <f t="shared" si="89"/>
        <v/>
      </c>
      <c r="K485" s="365"/>
      <c r="L485" s="349">
        <f t="shared" si="78"/>
        <v>1</v>
      </c>
      <c r="M485" s="349">
        <f t="shared" si="79"/>
        <v>1</v>
      </c>
      <c r="N485" s="349">
        <f t="shared" si="90"/>
        <v>1</v>
      </c>
      <c r="O485" s="349">
        <f t="shared" si="91"/>
        <v>1</v>
      </c>
      <c r="P485" s="349">
        <f t="shared" si="92"/>
        <v>4</v>
      </c>
      <c r="Q485" s="349" t="str">
        <f>IF(OR(P485=0,P485=4),"",IF(L485=100,'12 - 1 - AUXILIAR-MANTENIMIENTO'!$B$129,IF(M485=1,'12 - 1 - AUXILIAR-MANTENIMIENTO'!$B$130,IF(N485=1,'12 - 1 - AUXILIAR-MANTENIMIENTO'!$B$131,IF(O485=1,'12 - 1 - AUXILIAR-MANTENIMIENTO'!$B$132,IF(N485=100,'12 - 1 - AUXILIAR-MANTENIMIENTO'!$B$133,S485))))))</f>
        <v/>
      </c>
      <c r="R485" s="363" t="str">
        <f t="shared" si="93"/>
        <v/>
      </c>
      <c r="S485" s="362" t="str">
        <f t="shared" si="80"/>
        <v/>
      </c>
      <c r="W485" s="361"/>
      <c r="AA485" s="341"/>
      <c r="AB485" s="346"/>
      <c r="AC485" s="346"/>
      <c r="AD485" s="346"/>
      <c r="AE485" s="346"/>
      <c r="AF485" s="346"/>
      <c r="AG485" s="346"/>
      <c r="AH485" s="346"/>
      <c r="AI485" s="346"/>
      <c r="AJ485" s="346"/>
      <c r="AK485" s="346"/>
      <c r="AL485" s="346"/>
      <c r="AM485" s="346"/>
      <c r="AN485" s="346"/>
      <c r="AO485" s="346"/>
      <c r="AP485" s="346"/>
      <c r="AQ485" s="346"/>
      <c r="AR485" s="346"/>
    </row>
    <row r="486" spans="1:44" s="345" customFormat="1" x14ac:dyDescent="0.25">
      <c r="A486" s="364" t="str">
        <f t="shared" si="94"/>
        <v/>
      </c>
      <c r="B486" s="673"/>
      <c r="C486" s="674"/>
      <c r="D486" s="674"/>
      <c r="E486" s="675"/>
      <c r="F486" s="752"/>
      <c r="G486" s="753"/>
      <c r="H486" s="676"/>
      <c r="I486" s="677"/>
      <c r="J486" s="366" t="str">
        <f t="shared" si="89"/>
        <v/>
      </c>
      <c r="K486" s="365"/>
      <c r="L486" s="349">
        <f t="shared" si="78"/>
        <v>1</v>
      </c>
      <c r="M486" s="349">
        <f t="shared" si="79"/>
        <v>1</v>
      </c>
      <c r="N486" s="349">
        <f t="shared" si="90"/>
        <v>1</v>
      </c>
      <c r="O486" s="349">
        <f t="shared" si="91"/>
        <v>1</v>
      </c>
      <c r="P486" s="349">
        <f t="shared" si="92"/>
        <v>4</v>
      </c>
      <c r="Q486" s="349" t="str">
        <f>IF(OR(P486=0,P486=4),"",IF(L486=100,'12 - 1 - AUXILIAR-MANTENIMIENTO'!$B$129,IF(M486=1,'12 - 1 - AUXILIAR-MANTENIMIENTO'!$B$130,IF(N486=1,'12 - 1 - AUXILIAR-MANTENIMIENTO'!$B$131,IF(O486=1,'12 - 1 - AUXILIAR-MANTENIMIENTO'!$B$132,IF(N486=100,'12 - 1 - AUXILIAR-MANTENIMIENTO'!$B$133,S486))))))</f>
        <v/>
      </c>
      <c r="R486" s="363" t="str">
        <f t="shared" si="93"/>
        <v/>
      </c>
      <c r="S486" s="362" t="str">
        <f t="shared" si="80"/>
        <v/>
      </c>
      <c r="W486" s="361"/>
      <c r="AA486" s="341"/>
      <c r="AB486" s="346"/>
      <c r="AC486" s="346"/>
      <c r="AD486" s="346"/>
      <c r="AE486" s="346"/>
      <c r="AF486" s="346"/>
      <c r="AG486" s="346"/>
      <c r="AH486" s="346"/>
      <c r="AI486" s="346"/>
      <c r="AJ486" s="346"/>
      <c r="AK486" s="346"/>
      <c r="AL486" s="346"/>
      <c r="AM486" s="346"/>
      <c r="AN486" s="346"/>
      <c r="AO486" s="346"/>
      <c r="AP486" s="346"/>
      <c r="AQ486" s="346"/>
      <c r="AR486" s="346"/>
    </row>
    <row r="487" spans="1:44" s="345" customFormat="1" x14ac:dyDescent="0.25">
      <c r="A487" s="364" t="str">
        <f t="shared" si="94"/>
        <v/>
      </c>
      <c r="B487" s="673"/>
      <c r="C487" s="674"/>
      <c r="D487" s="674"/>
      <c r="E487" s="675"/>
      <c r="F487" s="752"/>
      <c r="G487" s="753"/>
      <c r="H487" s="676"/>
      <c r="I487" s="677"/>
      <c r="J487" s="366" t="str">
        <f t="shared" si="89"/>
        <v/>
      </c>
      <c r="K487" s="365"/>
      <c r="L487" s="349">
        <f t="shared" si="78"/>
        <v>1</v>
      </c>
      <c r="M487" s="349">
        <f t="shared" si="79"/>
        <v>1</v>
      </c>
      <c r="N487" s="349">
        <f t="shared" si="90"/>
        <v>1</v>
      </c>
      <c r="O487" s="349">
        <f t="shared" si="91"/>
        <v>1</v>
      </c>
      <c r="P487" s="349">
        <f t="shared" si="92"/>
        <v>4</v>
      </c>
      <c r="Q487" s="349" t="str">
        <f>IF(OR(P487=0,P487=4),"",IF(L487=100,'12 - 1 - AUXILIAR-MANTENIMIENTO'!$B$129,IF(M487=1,'12 - 1 - AUXILIAR-MANTENIMIENTO'!$B$130,IF(N487=1,'12 - 1 - AUXILIAR-MANTENIMIENTO'!$B$131,IF(O487=1,'12 - 1 - AUXILIAR-MANTENIMIENTO'!$B$132,IF(N487=100,'12 - 1 - AUXILIAR-MANTENIMIENTO'!$B$133,S487))))))</f>
        <v/>
      </c>
      <c r="R487" s="363" t="str">
        <f t="shared" si="93"/>
        <v/>
      </c>
      <c r="S487" s="362" t="str">
        <f t="shared" si="80"/>
        <v/>
      </c>
      <c r="W487" s="361"/>
      <c r="AA487" s="341"/>
      <c r="AB487" s="346"/>
      <c r="AC487" s="346"/>
      <c r="AD487" s="346"/>
      <c r="AE487" s="346"/>
      <c r="AF487" s="346"/>
      <c r="AG487" s="346"/>
      <c r="AH487" s="346"/>
      <c r="AI487" s="346"/>
      <c r="AJ487" s="346"/>
      <c r="AK487" s="346"/>
      <c r="AL487" s="346"/>
      <c r="AM487" s="346"/>
      <c r="AN487" s="346"/>
      <c r="AO487" s="346"/>
      <c r="AP487" s="346"/>
      <c r="AQ487" s="346"/>
      <c r="AR487" s="346"/>
    </row>
    <row r="488" spans="1:44" s="345" customFormat="1" x14ac:dyDescent="0.25">
      <c r="A488" s="364" t="str">
        <f t="shared" si="94"/>
        <v/>
      </c>
      <c r="B488" s="673"/>
      <c r="C488" s="674"/>
      <c r="D488" s="674"/>
      <c r="E488" s="675"/>
      <c r="F488" s="752"/>
      <c r="G488" s="753"/>
      <c r="H488" s="676"/>
      <c r="I488" s="677"/>
      <c r="J488" s="366" t="str">
        <f t="shared" si="89"/>
        <v/>
      </c>
      <c r="K488" s="365"/>
      <c r="L488" s="349">
        <f t="shared" si="78"/>
        <v>1</v>
      </c>
      <c r="M488" s="349">
        <f t="shared" si="79"/>
        <v>1</v>
      </c>
      <c r="N488" s="349">
        <f t="shared" si="90"/>
        <v>1</v>
      </c>
      <c r="O488" s="349">
        <f t="shared" si="91"/>
        <v>1</v>
      </c>
      <c r="P488" s="349">
        <f t="shared" si="92"/>
        <v>4</v>
      </c>
      <c r="Q488" s="349" t="str">
        <f>IF(OR(P488=0,P488=4),"",IF(L488=100,'12 - 1 - AUXILIAR-MANTENIMIENTO'!$B$129,IF(M488=1,'12 - 1 - AUXILIAR-MANTENIMIENTO'!$B$130,IF(N488=1,'12 - 1 - AUXILIAR-MANTENIMIENTO'!$B$131,IF(O488=1,'12 - 1 - AUXILIAR-MANTENIMIENTO'!$B$132,IF(N488=100,'12 - 1 - AUXILIAR-MANTENIMIENTO'!$B$133,S488))))))</f>
        <v/>
      </c>
      <c r="R488" s="363" t="str">
        <f t="shared" si="93"/>
        <v/>
      </c>
      <c r="S488" s="362" t="str">
        <f t="shared" si="80"/>
        <v/>
      </c>
      <c r="W488" s="361"/>
      <c r="AA488" s="341"/>
      <c r="AB488" s="346"/>
      <c r="AC488" s="346"/>
      <c r="AD488" s="346"/>
      <c r="AE488" s="346"/>
      <c r="AF488" s="346"/>
      <c r="AG488" s="346"/>
      <c r="AH488" s="346"/>
      <c r="AI488" s="346"/>
      <c r="AJ488" s="346"/>
      <c r="AK488" s="346"/>
      <c r="AL488" s="346"/>
      <c r="AM488" s="346"/>
      <c r="AN488" s="346"/>
      <c r="AO488" s="346"/>
      <c r="AP488" s="346"/>
      <c r="AQ488" s="346"/>
      <c r="AR488" s="346"/>
    </row>
    <row r="489" spans="1:44" s="345" customFormat="1" x14ac:dyDescent="0.25">
      <c r="A489" s="364" t="str">
        <f t="shared" si="94"/>
        <v/>
      </c>
      <c r="B489" s="673"/>
      <c r="C489" s="674"/>
      <c r="D489" s="674"/>
      <c r="E489" s="675"/>
      <c r="F489" s="752"/>
      <c r="G489" s="753"/>
      <c r="H489" s="676"/>
      <c r="I489" s="677"/>
      <c r="J489" s="366" t="str">
        <f t="shared" si="89"/>
        <v/>
      </c>
      <c r="K489" s="365"/>
      <c r="L489" s="349">
        <f t="shared" si="78"/>
        <v>1</v>
      </c>
      <c r="M489" s="349">
        <f t="shared" si="79"/>
        <v>1</v>
      </c>
      <c r="N489" s="349">
        <f t="shared" si="90"/>
        <v>1</v>
      </c>
      <c r="O489" s="349">
        <f t="shared" si="91"/>
        <v>1</v>
      </c>
      <c r="P489" s="349">
        <f t="shared" si="92"/>
        <v>4</v>
      </c>
      <c r="Q489" s="349" t="str">
        <f>IF(OR(P489=0,P489=4),"",IF(L489=100,'12 - 1 - AUXILIAR-MANTENIMIENTO'!$B$129,IF(M489=1,'12 - 1 - AUXILIAR-MANTENIMIENTO'!$B$130,IF(N489=1,'12 - 1 - AUXILIAR-MANTENIMIENTO'!$B$131,IF(O489=1,'12 - 1 - AUXILIAR-MANTENIMIENTO'!$B$132,IF(N489=100,'12 - 1 - AUXILIAR-MANTENIMIENTO'!$B$133,S489))))))</f>
        <v/>
      </c>
      <c r="R489" s="363" t="str">
        <f t="shared" si="93"/>
        <v/>
      </c>
      <c r="S489" s="362" t="str">
        <f t="shared" si="80"/>
        <v/>
      </c>
      <c r="W489" s="361"/>
      <c r="AA489" s="341"/>
      <c r="AB489" s="346"/>
      <c r="AC489" s="346"/>
      <c r="AD489" s="346"/>
      <c r="AE489" s="346"/>
      <c r="AF489" s="346"/>
      <c r="AG489" s="346"/>
      <c r="AH489" s="346"/>
      <c r="AI489" s="346"/>
      <c r="AJ489" s="346"/>
      <c r="AK489" s="346"/>
      <c r="AL489" s="346"/>
      <c r="AM489" s="346"/>
      <c r="AN489" s="346"/>
      <c r="AO489" s="346"/>
      <c r="AP489" s="346"/>
      <c r="AQ489" s="346"/>
      <c r="AR489" s="346"/>
    </row>
    <row r="490" spans="1:44" s="345" customFormat="1" x14ac:dyDescent="0.25">
      <c r="A490" s="364" t="str">
        <f t="shared" si="94"/>
        <v/>
      </c>
      <c r="B490" s="673"/>
      <c r="C490" s="674"/>
      <c r="D490" s="674"/>
      <c r="E490" s="675"/>
      <c r="F490" s="752"/>
      <c r="G490" s="753"/>
      <c r="H490" s="676"/>
      <c r="I490" s="677"/>
      <c r="J490" s="366" t="str">
        <f t="shared" si="89"/>
        <v/>
      </c>
      <c r="K490" s="365"/>
      <c r="L490" s="349">
        <f t="shared" ref="L490:L540" si="95">IF(ISERROR(A490),100,1)</f>
        <v>1</v>
      </c>
      <c r="M490" s="349">
        <f t="shared" ref="M490:M540" si="96">IF(LEN(B490)=0,1,0)</f>
        <v>1</v>
      </c>
      <c r="N490" s="349">
        <f t="shared" si="90"/>
        <v>1</v>
      </c>
      <c r="O490" s="349">
        <f t="shared" si="91"/>
        <v>1</v>
      </c>
      <c r="P490" s="349">
        <f t="shared" si="92"/>
        <v>4</v>
      </c>
      <c r="Q490" s="349" t="str">
        <f>IF(OR(P490=0,P490=4),"",IF(L490=100,'12 - 1 - AUXILIAR-MANTENIMIENTO'!$B$129,IF(M490=1,'12 - 1 - AUXILIAR-MANTENIMIENTO'!$B$130,IF(N490=1,'12 - 1 - AUXILIAR-MANTENIMIENTO'!$B$131,IF(O490=1,'12 - 1 - AUXILIAR-MANTENIMIENTO'!$B$132,IF(N490=100,'12 - 1 - AUXILIAR-MANTENIMIENTO'!$B$133,S490))))))</f>
        <v/>
      </c>
      <c r="R490" s="363" t="str">
        <f t="shared" si="93"/>
        <v/>
      </c>
      <c r="S490" s="362" t="str">
        <f t="shared" ref="S490:S540" si="97">IF(R490="","",IF(AND(R490&gt;=3,R490&lt;=60),"CORRECTO","INCORRECTO"))</f>
        <v/>
      </c>
      <c r="W490" s="361"/>
      <c r="AA490" s="341"/>
      <c r="AB490" s="346"/>
      <c r="AC490" s="346"/>
      <c r="AD490" s="346"/>
      <c r="AE490" s="346"/>
      <c r="AF490" s="346"/>
      <c r="AG490" s="346"/>
      <c r="AH490" s="346"/>
      <c r="AI490" s="346"/>
      <c r="AJ490" s="346"/>
      <c r="AK490" s="346"/>
      <c r="AL490" s="346"/>
      <c r="AM490" s="346"/>
      <c r="AN490" s="346"/>
      <c r="AO490" s="346"/>
      <c r="AP490" s="346"/>
      <c r="AQ490" s="346"/>
      <c r="AR490" s="346"/>
    </row>
    <row r="491" spans="1:44" s="345" customFormat="1" x14ac:dyDescent="0.25">
      <c r="A491" s="364" t="str">
        <f t="shared" si="94"/>
        <v/>
      </c>
      <c r="B491" s="673"/>
      <c r="C491" s="674"/>
      <c r="D491" s="674"/>
      <c r="E491" s="675"/>
      <c r="F491" s="752"/>
      <c r="G491" s="753"/>
      <c r="H491" s="676"/>
      <c r="I491" s="677"/>
      <c r="J491" s="366" t="str">
        <f t="shared" si="89"/>
        <v/>
      </c>
      <c r="K491" s="365"/>
      <c r="L491" s="349">
        <f t="shared" si="95"/>
        <v>1</v>
      </c>
      <c r="M491" s="349">
        <f t="shared" si="96"/>
        <v>1</v>
      </c>
      <c r="N491" s="349">
        <f t="shared" si="90"/>
        <v>1</v>
      </c>
      <c r="O491" s="349">
        <f t="shared" si="91"/>
        <v>1</v>
      </c>
      <c r="P491" s="349">
        <f t="shared" si="92"/>
        <v>4</v>
      </c>
      <c r="Q491" s="349" t="str">
        <f>IF(OR(P491=0,P491=4),"",IF(L491=100,'12 - 1 - AUXILIAR-MANTENIMIENTO'!$B$129,IF(M491=1,'12 - 1 - AUXILIAR-MANTENIMIENTO'!$B$130,IF(N491=1,'12 - 1 - AUXILIAR-MANTENIMIENTO'!$B$131,IF(O491=1,'12 - 1 - AUXILIAR-MANTENIMIENTO'!$B$132,IF(N491=100,'12 - 1 - AUXILIAR-MANTENIMIENTO'!$B$133,S491))))))</f>
        <v/>
      </c>
      <c r="R491" s="363" t="str">
        <f t="shared" si="93"/>
        <v/>
      </c>
      <c r="S491" s="362" t="str">
        <f t="shared" si="97"/>
        <v/>
      </c>
      <c r="W491" s="361"/>
      <c r="AA491" s="341"/>
      <c r="AB491" s="346"/>
      <c r="AC491" s="346"/>
      <c r="AD491" s="346"/>
      <c r="AE491" s="346"/>
      <c r="AF491" s="346"/>
      <c r="AG491" s="346"/>
      <c r="AH491" s="346"/>
      <c r="AI491" s="346"/>
      <c r="AJ491" s="346"/>
      <c r="AK491" s="346"/>
      <c r="AL491" s="346"/>
      <c r="AM491" s="346"/>
      <c r="AN491" s="346"/>
      <c r="AO491" s="346"/>
      <c r="AP491" s="346"/>
      <c r="AQ491" s="346"/>
      <c r="AR491" s="346"/>
    </row>
    <row r="492" spans="1:44" s="345" customFormat="1" x14ac:dyDescent="0.25">
      <c r="A492" s="364" t="str">
        <f t="shared" si="94"/>
        <v/>
      </c>
      <c r="B492" s="673"/>
      <c r="C492" s="674"/>
      <c r="D492" s="674"/>
      <c r="E492" s="675"/>
      <c r="F492" s="752"/>
      <c r="G492" s="753"/>
      <c r="H492" s="676"/>
      <c r="I492" s="677"/>
      <c r="J492" s="366" t="str">
        <f t="shared" si="89"/>
        <v/>
      </c>
      <c r="K492" s="365"/>
      <c r="L492" s="349">
        <f t="shared" si="95"/>
        <v>1</v>
      </c>
      <c r="M492" s="349">
        <f t="shared" si="96"/>
        <v>1</v>
      </c>
      <c r="N492" s="349">
        <f t="shared" si="90"/>
        <v>1</v>
      </c>
      <c r="O492" s="349">
        <f t="shared" si="91"/>
        <v>1</v>
      </c>
      <c r="P492" s="349">
        <f t="shared" si="92"/>
        <v>4</v>
      </c>
      <c r="Q492" s="349" t="str">
        <f>IF(OR(P492=0,P492=4),"",IF(L492=100,'12 - 1 - AUXILIAR-MANTENIMIENTO'!$B$129,IF(M492=1,'12 - 1 - AUXILIAR-MANTENIMIENTO'!$B$130,IF(N492=1,'12 - 1 - AUXILIAR-MANTENIMIENTO'!$B$131,IF(O492=1,'12 - 1 - AUXILIAR-MANTENIMIENTO'!$B$132,IF(N492=100,'12 - 1 - AUXILIAR-MANTENIMIENTO'!$B$133,S492))))))</f>
        <v/>
      </c>
      <c r="R492" s="363" t="str">
        <f t="shared" si="93"/>
        <v/>
      </c>
      <c r="S492" s="362" t="str">
        <f t="shared" si="97"/>
        <v/>
      </c>
      <c r="W492" s="361"/>
      <c r="AA492" s="341"/>
      <c r="AB492" s="346"/>
      <c r="AC492" s="346"/>
      <c r="AD492" s="346"/>
      <c r="AE492" s="346"/>
      <c r="AF492" s="346"/>
      <c r="AG492" s="346"/>
      <c r="AH492" s="346"/>
      <c r="AI492" s="346"/>
      <c r="AJ492" s="346"/>
      <c r="AK492" s="346"/>
      <c r="AL492" s="346"/>
      <c r="AM492" s="346"/>
      <c r="AN492" s="346"/>
      <c r="AO492" s="346"/>
      <c r="AP492" s="346"/>
      <c r="AQ492" s="346"/>
      <c r="AR492" s="346"/>
    </row>
    <row r="493" spans="1:44" s="345" customFormat="1" x14ac:dyDescent="0.25">
      <c r="A493" s="364" t="str">
        <f t="shared" si="94"/>
        <v/>
      </c>
      <c r="B493" s="673"/>
      <c r="C493" s="674"/>
      <c r="D493" s="674"/>
      <c r="E493" s="675"/>
      <c r="F493" s="752"/>
      <c r="G493" s="753"/>
      <c r="H493" s="676"/>
      <c r="I493" s="677"/>
      <c r="J493" s="366" t="str">
        <f t="shared" si="89"/>
        <v/>
      </c>
      <c r="K493" s="365"/>
      <c r="L493" s="349">
        <f t="shared" si="95"/>
        <v>1</v>
      </c>
      <c r="M493" s="349">
        <f t="shared" si="96"/>
        <v>1</v>
      </c>
      <c r="N493" s="349">
        <f t="shared" si="90"/>
        <v>1</v>
      </c>
      <c r="O493" s="349">
        <f t="shared" si="91"/>
        <v>1</v>
      </c>
      <c r="P493" s="349">
        <f t="shared" si="92"/>
        <v>4</v>
      </c>
      <c r="Q493" s="349" t="str">
        <f>IF(OR(P493=0,P493=4),"",IF(L493=100,'12 - 1 - AUXILIAR-MANTENIMIENTO'!$B$129,IF(M493=1,'12 - 1 - AUXILIAR-MANTENIMIENTO'!$B$130,IF(N493=1,'12 - 1 - AUXILIAR-MANTENIMIENTO'!$B$131,IF(O493=1,'12 - 1 - AUXILIAR-MANTENIMIENTO'!$B$132,IF(N493=100,'12 - 1 - AUXILIAR-MANTENIMIENTO'!$B$133,S493))))))</f>
        <v/>
      </c>
      <c r="R493" s="363" t="str">
        <f t="shared" si="93"/>
        <v/>
      </c>
      <c r="S493" s="362" t="str">
        <f t="shared" si="97"/>
        <v/>
      </c>
      <c r="W493" s="361"/>
      <c r="AA493" s="341"/>
      <c r="AB493" s="346"/>
      <c r="AC493" s="346"/>
      <c r="AD493" s="346"/>
      <c r="AE493" s="346"/>
      <c r="AF493" s="346"/>
      <c r="AG493" s="346"/>
      <c r="AH493" s="346"/>
      <c r="AI493" s="346"/>
      <c r="AJ493" s="346"/>
      <c r="AK493" s="346"/>
      <c r="AL493" s="346"/>
      <c r="AM493" s="346"/>
      <c r="AN493" s="346"/>
      <c r="AO493" s="346"/>
      <c r="AP493" s="346"/>
      <c r="AQ493" s="346"/>
      <c r="AR493" s="346"/>
    </row>
    <row r="494" spans="1:44" s="345" customFormat="1" x14ac:dyDescent="0.25">
      <c r="A494" s="364" t="str">
        <f t="shared" si="94"/>
        <v/>
      </c>
      <c r="B494" s="673"/>
      <c r="C494" s="674"/>
      <c r="D494" s="674"/>
      <c r="E494" s="675"/>
      <c r="F494" s="752"/>
      <c r="G494" s="753"/>
      <c r="H494" s="676"/>
      <c r="I494" s="677"/>
      <c r="J494" s="366" t="str">
        <f t="shared" si="89"/>
        <v/>
      </c>
      <c r="K494" s="365"/>
      <c r="L494" s="349">
        <f t="shared" si="95"/>
        <v>1</v>
      </c>
      <c r="M494" s="349">
        <f t="shared" si="96"/>
        <v>1</v>
      </c>
      <c r="N494" s="349">
        <f t="shared" si="90"/>
        <v>1</v>
      </c>
      <c r="O494" s="349">
        <f t="shared" si="91"/>
        <v>1</v>
      </c>
      <c r="P494" s="349">
        <f t="shared" si="92"/>
        <v>4</v>
      </c>
      <c r="Q494" s="349" t="str">
        <f>IF(OR(P494=0,P494=4),"",IF(L494=100,'12 - 1 - AUXILIAR-MANTENIMIENTO'!$B$129,IF(M494=1,'12 - 1 - AUXILIAR-MANTENIMIENTO'!$B$130,IF(N494=1,'12 - 1 - AUXILIAR-MANTENIMIENTO'!$B$131,IF(O494=1,'12 - 1 - AUXILIAR-MANTENIMIENTO'!$B$132,IF(N494=100,'12 - 1 - AUXILIAR-MANTENIMIENTO'!$B$133,S494))))))</f>
        <v/>
      </c>
      <c r="R494" s="363" t="str">
        <f t="shared" si="93"/>
        <v/>
      </c>
      <c r="S494" s="362" t="str">
        <f t="shared" si="97"/>
        <v/>
      </c>
      <c r="W494" s="361"/>
      <c r="AA494" s="341"/>
      <c r="AB494" s="346"/>
      <c r="AC494" s="346"/>
      <c r="AD494" s="346"/>
      <c r="AE494" s="346"/>
      <c r="AF494" s="346"/>
      <c r="AG494" s="346"/>
      <c r="AH494" s="346"/>
      <c r="AI494" s="346"/>
      <c r="AJ494" s="346"/>
      <c r="AK494" s="346"/>
      <c r="AL494" s="346"/>
      <c r="AM494" s="346"/>
      <c r="AN494" s="346"/>
      <c r="AO494" s="346"/>
      <c r="AP494" s="346"/>
      <c r="AQ494" s="346"/>
      <c r="AR494" s="346"/>
    </row>
    <row r="495" spans="1:44" s="345" customFormat="1" x14ac:dyDescent="0.25">
      <c r="A495" s="364" t="str">
        <f t="shared" si="94"/>
        <v/>
      </c>
      <c r="B495" s="673"/>
      <c r="C495" s="674"/>
      <c r="D495" s="674"/>
      <c r="E495" s="675"/>
      <c r="F495" s="752"/>
      <c r="G495" s="753"/>
      <c r="H495" s="676"/>
      <c r="I495" s="677"/>
      <c r="J495" s="366" t="str">
        <f t="shared" si="89"/>
        <v/>
      </c>
      <c r="K495" s="365"/>
      <c r="L495" s="349">
        <f t="shared" si="95"/>
        <v>1</v>
      </c>
      <c r="M495" s="349">
        <f t="shared" si="96"/>
        <v>1</v>
      </c>
      <c r="N495" s="349">
        <f t="shared" si="90"/>
        <v>1</v>
      </c>
      <c r="O495" s="349">
        <f t="shared" si="91"/>
        <v>1</v>
      </c>
      <c r="P495" s="349">
        <f t="shared" si="92"/>
        <v>4</v>
      </c>
      <c r="Q495" s="349" t="str">
        <f>IF(OR(P495=0,P495=4),"",IF(L495=100,'12 - 1 - AUXILIAR-MANTENIMIENTO'!$B$129,IF(M495=1,'12 - 1 - AUXILIAR-MANTENIMIENTO'!$B$130,IF(N495=1,'12 - 1 - AUXILIAR-MANTENIMIENTO'!$B$131,IF(O495=1,'12 - 1 - AUXILIAR-MANTENIMIENTO'!$B$132,IF(N495=100,'12 - 1 - AUXILIAR-MANTENIMIENTO'!$B$133,S495))))))</f>
        <v/>
      </c>
      <c r="R495" s="363" t="str">
        <f t="shared" si="93"/>
        <v/>
      </c>
      <c r="S495" s="362" t="str">
        <f t="shared" si="97"/>
        <v/>
      </c>
      <c r="W495" s="361"/>
      <c r="AA495" s="341"/>
      <c r="AB495" s="346"/>
      <c r="AC495" s="346"/>
      <c r="AD495" s="346"/>
      <c r="AE495" s="346"/>
      <c r="AF495" s="346"/>
      <c r="AG495" s="346"/>
      <c r="AH495" s="346"/>
      <c r="AI495" s="346"/>
      <c r="AJ495" s="346"/>
      <c r="AK495" s="346"/>
      <c r="AL495" s="346"/>
      <c r="AM495" s="346"/>
      <c r="AN495" s="346"/>
      <c r="AO495" s="346"/>
      <c r="AP495" s="346"/>
      <c r="AQ495" s="346"/>
      <c r="AR495" s="346"/>
    </row>
    <row r="496" spans="1:44" s="345" customFormat="1" x14ac:dyDescent="0.25">
      <c r="A496" s="364" t="str">
        <f t="shared" si="94"/>
        <v/>
      </c>
      <c r="B496" s="673"/>
      <c r="C496" s="674"/>
      <c r="D496" s="674"/>
      <c r="E496" s="675"/>
      <c r="F496" s="752"/>
      <c r="G496" s="753"/>
      <c r="H496" s="676"/>
      <c r="I496" s="677"/>
      <c r="J496" s="366" t="str">
        <f t="shared" si="89"/>
        <v/>
      </c>
      <c r="K496" s="365"/>
      <c r="L496" s="349">
        <f t="shared" si="95"/>
        <v>1</v>
      </c>
      <c r="M496" s="349">
        <f t="shared" si="96"/>
        <v>1</v>
      </c>
      <c r="N496" s="349">
        <f t="shared" si="90"/>
        <v>1</v>
      </c>
      <c r="O496" s="349">
        <f t="shared" si="91"/>
        <v>1</v>
      </c>
      <c r="P496" s="349">
        <f t="shared" si="92"/>
        <v>4</v>
      </c>
      <c r="Q496" s="349" t="str">
        <f>IF(OR(P496=0,P496=4),"",IF(L496=100,'12 - 1 - AUXILIAR-MANTENIMIENTO'!$B$129,IF(M496=1,'12 - 1 - AUXILIAR-MANTENIMIENTO'!$B$130,IF(N496=1,'12 - 1 - AUXILIAR-MANTENIMIENTO'!$B$131,IF(O496=1,'12 - 1 - AUXILIAR-MANTENIMIENTO'!$B$132,IF(N496=100,'12 - 1 - AUXILIAR-MANTENIMIENTO'!$B$133,S496))))))</f>
        <v/>
      </c>
      <c r="R496" s="363" t="str">
        <f t="shared" si="93"/>
        <v/>
      </c>
      <c r="S496" s="362" t="str">
        <f t="shared" si="97"/>
        <v/>
      </c>
      <c r="W496" s="361"/>
      <c r="AA496" s="341"/>
      <c r="AB496" s="346"/>
      <c r="AC496" s="346"/>
      <c r="AD496" s="346"/>
      <c r="AE496" s="346"/>
      <c r="AF496" s="346"/>
      <c r="AG496" s="346"/>
      <c r="AH496" s="346"/>
      <c r="AI496" s="346"/>
      <c r="AJ496" s="346"/>
      <c r="AK496" s="346"/>
      <c r="AL496" s="346"/>
      <c r="AM496" s="346"/>
      <c r="AN496" s="346"/>
      <c r="AO496" s="346"/>
      <c r="AP496" s="346"/>
      <c r="AQ496" s="346"/>
      <c r="AR496" s="346"/>
    </row>
    <row r="497" spans="1:44" s="345" customFormat="1" x14ac:dyDescent="0.25">
      <c r="A497" s="364" t="str">
        <f t="shared" si="94"/>
        <v/>
      </c>
      <c r="B497" s="673"/>
      <c r="C497" s="674"/>
      <c r="D497" s="674"/>
      <c r="E497" s="675"/>
      <c r="F497" s="752"/>
      <c r="G497" s="753"/>
      <c r="H497" s="676"/>
      <c r="I497" s="677"/>
      <c r="J497" s="366" t="str">
        <f t="shared" si="89"/>
        <v/>
      </c>
      <c r="K497" s="365"/>
      <c r="L497" s="349">
        <f t="shared" si="95"/>
        <v>1</v>
      </c>
      <c r="M497" s="349">
        <f t="shared" si="96"/>
        <v>1</v>
      </c>
      <c r="N497" s="349">
        <f t="shared" si="90"/>
        <v>1</v>
      </c>
      <c r="O497" s="349">
        <f t="shared" si="91"/>
        <v>1</v>
      </c>
      <c r="P497" s="349">
        <f t="shared" si="92"/>
        <v>4</v>
      </c>
      <c r="Q497" s="349" t="str">
        <f>IF(OR(P497=0,P497=4),"",IF(L497=100,'12 - 1 - AUXILIAR-MANTENIMIENTO'!$B$129,IF(M497=1,'12 - 1 - AUXILIAR-MANTENIMIENTO'!$B$130,IF(N497=1,'12 - 1 - AUXILIAR-MANTENIMIENTO'!$B$131,IF(O497=1,'12 - 1 - AUXILIAR-MANTENIMIENTO'!$B$132,IF(N497=100,'12 - 1 - AUXILIAR-MANTENIMIENTO'!$B$133,S497))))))</f>
        <v/>
      </c>
      <c r="R497" s="363" t="str">
        <f t="shared" si="93"/>
        <v/>
      </c>
      <c r="S497" s="362" t="str">
        <f t="shared" si="97"/>
        <v/>
      </c>
      <c r="W497" s="361"/>
      <c r="AA497" s="341"/>
      <c r="AB497" s="346"/>
      <c r="AC497" s="346"/>
      <c r="AD497" s="346"/>
      <c r="AE497" s="346"/>
      <c r="AF497" s="346"/>
      <c r="AG497" s="346"/>
      <c r="AH497" s="346"/>
      <c r="AI497" s="346"/>
      <c r="AJ497" s="346"/>
      <c r="AK497" s="346"/>
      <c r="AL497" s="346"/>
      <c r="AM497" s="346"/>
      <c r="AN497" s="346"/>
      <c r="AO497" s="346"/>
      <c r="AP497" s="346"/>
      <c r="AQ497" s="346"/>
      <c r="AR497" s="346"/>
    </row>
    <row r="498" spans="1:44" s="345" customFormat="1" x14ac:dyDescent="0.25">
      <c r="A498" s="364" t="str">
        <f t="shared" si="94"/>
        <v/>
      </c>
      <c r="B498" s="673"/>
      <c r="C498" s="674"/>
      <c r="D498" s="674"/>
      <c r="E498" s="675"/>
      <c r="F498" s="752"/>
      <c r="G498" s="753"/>
      <c r="H498" s="676"/>
      <c r="I498" s="677"/>
      <c r="J498" s="366" t="str">
        <f t="shared" si="89"/>
        <v/>
      </c>
      <c r="K498" s="365"/>
      <c r="L498" s="349">
        <f t="shared" si="95"/>
        <v>1</v>
      </c>
      <c r="M498" s="349">
        <f t="shared" si="96"/>
        <v>1</v>
      </c>
      <c r="N498" s="349">
        <f t="shared" si="90"/>
        <v>1</v>
      </c>
      <c r="O498" s="349">
        <f t="shared" si="91"/>
        <v>1</v>
      </c>
      <c r="P498" s="349">
        <f t="shared" si="92"/>
        <v>4</v>
      </c>
      <c r="Q498" s="349" t="str">
        <f>IF(OR(P498=0,P498=4),"",IF(L498=100,'12 - 1 - AUXILIAR-MANTENIMIENTO'!$B$129,IF(M498=1,'12 - 1 - AUXILIAR-MANTENIMIENTO'!$B$130,IF(N498=1,'12 - 1 - AUXILIAR-MANTENIMIENTO'!$B$131,IF(O498=1,'12 - 1 - AUXILIAR-MANTENIMIENTO'!$B$132,IF(N498=100,'12 - 1 - AUXILIAR-MANTENIMIENTO'!$B$133,S498))))))</f>
        <v/>
      </c>
      <c r="R498" s="363" t="str">
        <f t="shared" si="93"/>
        <v/>
      </c>
      <c r="S498" s="362" t="str">
        <f t="shared" si="97"/>
        <v/>
      </c>
      <c r="W498" s="361"/>
      <c r="AA498" s="341"/>
      <c r="AB498" s="346"/>
      <c r="AC498" s="346"/>
      <c r="AD498" s="346"/>
      <c r="AE498" s="346"/>
      <c r="AF498" s="346"/>
      <c r="AG498" s="346"/>
      <c r="AH498" s="346"/>
      <c r="AI498" s="346"/>
      <c r="AJ498" s="346"/>
      <c r="AK498" s="346"/>
      <c r="AL498" s="346"/>
      <c r="AM498" s="346"/>
      <c r="AN498" s="346"/>
      <c r="AO498" s="346"/>
      <c r="AP498" s="346"/>
      <c r="AQ498" s="346"/>
      <c r="AR498" s="346"/>
    </row>
    <row r="499" spans="1:44" s="345" customFormat="1" x14ac:dyDescent="0.25">
      <c r="A499" s="364" t="str">
        <f t="shared" si="94"/>
        <v/>
      </c>
      <c r="B499" s="673"/>
      <c r="C499" s="674"/>
      <c r="D499" s="674"/>
      <c r="E499" s="675"/>
      <c r="F499" s="752"/>
      <c r="G499" s="753"/>
      <c r="H499" s="676"/>
      <c r="I499" s="677"/>
      <c r="J499" s="366" t="str">
        <f t="shared" si="89"/>
        <v/>
      </c>
      <c r="K499" s="365"/>
      <c r="L499" s="349">
        <f t="shared" si="95"/>
        <v>1</v>
      </c>
      <c r="M499" s="349">
        <f t="shared" si="96"/>
        <v>1</v>
      </c>
      <c r="N499" s="349">
        <f t="shared" si="90"/>
        <v>1</v>
      </c>
      <c r="O499" s="349">
        <f t="shared" si="91"/>
        <v>1</v>
      </c>
      <c r="P499" s="349">
        <f t="shared" si="92"/>
        <v>4</v>
      </c>
      <c r="Q499" s="349" t="str">
        <f>IF(OR(P499=0,P499=4),"",IF(L499=100,'12 - 1 - AUXILIAR-MANTENIMIENTO'!$B$129,IF(M499=1,'12 - 1 - AUXILIAR-MANTENIMIENTO'!$B$130,IF(N499=1,'12 - 1 - AUXILIAR-MANTENIMIENTO'!$B$131,IF(O499=1,'12 - 1 - AUXILIAR-MANTENIMIENTO'!$B$132,IF(N499=100,'12 - 1 - AUXILIAR-MANTENIMIENTO'!$B$133,S499))))))</f>
        <v/>
      </c>
      <c r="R499" s="363" t="str">
        <f t="shared" si="93"/>
        <v/>
      </c>
      <c r="S499" s="362" t="str">
        <f t="shared" si="97"/>
        <v/>
      </c>
      <c r="W499" s="361"/>
      <c r="AA499" s="341"/>
      <c r="AB499" s="346"/>
      <c r="AC499" s="346"/>
      <c r="AD499" s="346"/>
      <c r="AE499" s="346"/>
      <c r="AF499" s="346"/>
      <c r="AG499" s="346"/>
      <c r="AH499" s="346"/>
      <c r="AI499" s="346"/>
      <c r="AJ499" s="346"/>
      <c r="AK499" s="346"/>
      <c r="AL499" s="346"/>
      <c r="AM499" s="346"/>
      <c r="AN499" s="346"/>
      <c r="AO499" s="346"/>
      <c r="AP499" s="346"/>
      <c r="AQ499" s="346"/>
      <c r="AR499" s="346"/>
    </row>
    <row r="500" spans="1:44" s="345" customFormat="1" x14ac:dyDescent="0.25">
      <c r="A500" s="364" t="str">
        <f t="shared" si="94"/>
        <v/>
      </c>
      <c r="B500" s="673"/>
      <c r="C500" s="674"/>
      <c r="D500" s="674"/>
      <c r="E500" s="675"/>
      <c r="F500" s="752"/>
      <c r="G500" s="753"/>
      <c r="H500" s="676"/>
      <c r="I500" s="677"/>
      <c r="J500" s="366" t="str">
        <f t="shared" si="89"/>
        <v/>
      </c>
      <c r="K500" s="365"/>
      <c r="L500" s="349">
        <f t="shared" si="95"/>
        <v>1</v>
      </c>
      <c r="M500" s="349">
        <f t="shared" si="96"/>
        <v>1</v>
      </c>
      <c r="N500" s="349">
        <f t="shared" si="90"/>
        <v>1</v>
      </c>
      <c r="O500" s="349">
        <f t="shared" si="91"/>
        <v>1</v>
      </c>
      <c r="P500" s="349">
        <f t="shared" si="92"/>
        <v>4</v>
      </c>
      <c r="Q500" s="349" t="str">
        <f>IF(OR(P500=0,P500=4),"",IF(L500=100,'12 - 1 - AUXILIAR-MANTENIMIENTO'!$B$129,IF(M500=1,'12 - 1 - AUXILIAR-MANTENIMIENTO'!$B$130,IF(N500=1,'12 - 1 - AUXILIAR-MANTENIMIENTO'!$B$131,IF(O500=1,'12 - 1 - AUXILIAR-MANTENIMIENTO'!$B$132,IF(N500=100,'12 - 1 - AUXILIAR-MANTENIMIENTO'!$B$133,S500))))))</f>
        <v/>
      </c>
      <c r="R500" s="363" t="str">
        <f t="shared" si="93"/>
        <v/>
      </c>
      <c r="S500" s="362" t="str">
        <f t="shared" si="97"/>
        <v/>
      </c>
      <c r="W500" s="361"/>
      <c r="AA500" s="341"/>
      <c r="AB500" s="346"/>
      <c r="AC500" s="346"/>
      <c r="AD500" s="346"/>
      <c r="AE500" s="346"/>
      <c r="AF500" s="346"/>
      <c r="AG500" s="346"/>
      <c r="AH500" s="346"/>
      <c r="AI500" s="346"/>
      <c r="AJ500" s="346"/>
      <c r="AK500" s="346"/>
      <c r="AL500" s="346"/>
      <c r="AM500" s="346"/>
      <c r="AN500" s="346"/>
      <c r="AO500" s="346"/>
      <c r="AP500" s="346"/>
      <c r="AQ500" s="346"/>
      <c r="AR500" s="346"/>
    </row>
    <row r="501" spans="1:44" s="345" customFormat="1" x14ac:dyDescent="0.25">
      <c r="A501" s="364" t="str">
        <f t="shared" si="94"/>
        <v/>
      </c>
      <c r="B501" s="673"/>
      <c r="C501" s="674"/>
      <c r="D501" s="674"/>
      <c r="E501" s="675"/>
      <c r="F501" s="752"/>
      <c r="G501" s="753"/>
      <c r="H501" s="676"/>
      <c r="I501" s="677"/>
      <c r="J501" s="366" t="str">
        <f t="shared" si="89"/>
        <v/>
      </c>
      <c r="K501" s="365"/>
      <c r="L501" s="349">
        <f t="shared" si="95"/>
        <v>1</v>
      </c>
      <c r="M501" s="349">
        <f t="shared" si="96"/>
        <v>1</v>
      </c>
      <c r="N501" s="349">
        <f t="shared" si="90"/>
        <v>1</v>
      </c>
      <c r="O501" s="349">
        <f t="shared" si="91"/>
        <v>1</v>
      </c>
      <c r="P501" s="349">
        <f t="shared" si="92"/>
        <v>4</v>
      </c>
      <c r="Q501" s="349" t="str">
        <f>IF(OR(P501=0,P501=4),"",IF(L501=100,'12 - 1 - AUXILIAR-MANTENIMIENTO'!$B$129,IF(M501=1,'12 - 1 - AUXILIAR-MANTENIMIENTO'!$B$130,IF(N501=1,'12 - 1 - AUXILIAR-MANTENIMIENTO'!$B$131,IF(O501=1,'12 - 1 - AUXILIAR-MANTENIMIENTO'!$B$132,IF(N501=100,'12 - 1 - AUXILIAR-MANTENIMIENTO'!$B$133,S501))))))</f>
        <v/>
      </c>
      <c r="R501" s="363" t="str">
        <f t="shared" si="93"/>
        <v/>
      </c>
      <c r="S501" s="362" t="str">
        <f t="shared" si="97"/>
        <v/>
      </c>
      <c r="W501" s="361"/>
      <c r="AA501" s="341"/>
      <c r="AB501" s="346"/>
      <c r="AC501" s="346"/>
      <c r="AD501" s="346"/>
      <c r="AE501" s="346"/>
      <c r="AF501" s="346"/>
      <c r="AG501" s="346"/>
      <c r="AH501" s="346"/>
      <c r="AI501" s="346"/>
      <c r="AJ501" s="346"/>
      <c r="AK501" s="346"/>
      <c r="AL501" s="346"/>
      <c r="AM501" s="346"/>
      <c r="AN501" s="346"/>
      <c r="AO501" s="346"/>
      <c r="AP501" s="346"/>
      <c r="AQ501" s="346"/>
      <c r="AR501" s="346"/>
    </row>
    <row r="502" spans="1:44" s="345" customFormat="1" x14ac:dyDescent="0.25">
      <c r="A502" s="364" t="str">
        <f t="shared" si="94"/>
        <v/>
      </c>
      <c r="B502" s="673"/>
      <c r="C502" s="674"/>
      <c r="D502" s="674"/>
      <c r="E502" s="675"/>
      <c r="F502" s="752"/>
      <c r="G502" s="753"/>
      <c r="H502" s="676"/>
      <c r="I502" s="677"/>
      <c r="J502" s="366" t="str">
        <f t="shared" si="89"/>
        <v/>
      </c>
      <c r="K502" s="365"/>
      <c r="L502" s="349">
        <f t="shared" si="95"/>
        <v>1</v>
      </c>
      <c r="M502" s="349">
        <f t="shared" si="96"/>
        <v>1</v>
      </c>
      <c r="N502" s="349">
        <f t="shared" si="90"/>
        <v>1</v>
      </c>
      <c r="O502" s="349">
        <f t="shared" si="91"/>
        <v>1</v>
      </c>
      <c r="P502" s="349">
        <f t="shared" si="92"/>
        <v>4</v>
      </c>
      <c r="Q502" s="349" t="str">
        <f>IF(OR(P502=0,P502=4),"",IF(L502=100,'12 - 1 - AUXILIAR-MANTENIMIENTO'!$B$129,IF(M502=1,'12 - 1 - AUXILIAR-MANTENIMIENTO'!$B$130,IF(N502=1,'12 - 1 - AUXILIAR-MANTENIMIENTO'!$B$131,IF(O502=1,'12 - 1 - AUXILIAR-MANTENIMIENTO'!$B$132,IF(N502=100,'12 - 1 - AUXILIAR-MANTENIMIENTO'!$B$133,S502))))))</f>
        <v/>
      </c>
      <c r="R502" s="363" t="str">
        <f t="shared" si="93"/>
        <v/>
      </c>
      <c r="S502" s="362" t="str">
        <f t="shared" si="97"/>
        <v/>
      </c>
      <c r="W502" s="361"/>
      <c r="AA502" s="341"/>
      <c r="AB502" s="346"/>
      <c r="AC502" s="346"/>
      <c r="AD502" s="346"/>
      <c r="AE502" s="346"/>
      <c r="AF502" s="346"/>
      <c r="AG502" s="346"/>
      <c r="AH502" s="346"/>
      <c r="AI502" s="346"/>
      <c r="AJ502" s="346"/>
      <c r="AK502" s="346"/>
      <c r="AL502" s="346"/>
      <c r="AM502" s="346"/>
      <c r="AN502" s="346"/>
      <c r="AO502" s="346"/>
      <c r="AP502" s="346"/>
      <c r="AQ502" s="346"/>
      <c r="AR502" s="346"/>
    </row>
    <row r="503" spans="1:44" s="345" customFormat="1" x14ac:dyDescent="0.25">
      <c r="A503" s="364" t="str">
        <f t="shared" si="94"/>
        <v/>
      </c>
      <c r="B503" s="673"/>
      <c r="C503" s="674"/>
      <c r="D503" s="674"/>
      <c r="E503" s="675"/>
      <c r="F503" s="752"/>
      <c r="G503" s="753"/>
      <c r="H503" s="676"/>
      <c r="I503" s="677"/>
      <c r="J503" s="366" t="str">
        <f t="shared" si="89"/>
        <v/>
      </c>
      <c r="K503" s="365"/>
      <c r="L503" s="349">
        <f t="shared" si="95"/>
        <v>1</v>
      </c>
      <c r="M503" s="349">
        <f t="shared" si="96"/>
        <v>1</v>
      </c>
      <c r="N503" s="349">
        <f t="shared" si="90"/>
        <v>1</v>
      </c>
      <c r="O503" s="349">
        <f t="shared" si="91"/>
        <v>1</v>
      </c>
      <c r="P503" s="349">
        <f t="shared" si="92"/>
        <v>4</v>
      </c>
      <c r="Q503" s="349" t="str">
        <f>IF(OR(P503=0,P503=4),"",IF(L503=100,'12 - 1 - AUXILIAR-MANTENIMIENTO'!$B$129,IF(M503=1,'12 - 1 - AUXILIAR-MANTENIMIENTO'!$B$130,IF(N503=1,'12 - 1 - AUXILIAR-MANTENIMIENTO'!$B$131,IF(O503=1,'12 - 1 - AUXILIAR-MANTENIMIENTO'!$B$132,IF(N503=100,'12 - 1 - AUXILIAR-MANTENIMIENTO'!$B$133,S503))))))</f>
        <v/>
      </c>
      <c r="R503" s="363" t="str">
        <f t="shared" si="93"/>
        <v/>
      </c>
      <c r="S503" s="362" t="str">
        <f t="shared" si="97"/>
        <v/>
      </c>
      <c r="W503" s="361"/>
      <c r="AA503" s="341"/>
      <c r="AB503" s="346"/>
      <c r="AC503" s="346"/>
      <c r="AD503" s="346"/>
      <c r="AE503" s="346"/>
      <c r="AF503" s="346"/>
      <c r="AG503" s="346"/>
      <c r="AH503" s="346"/>
      <c r="AI503" s="346"/>
      <c r="AJ503" s="346"/>
      <c r="AK503" s="346"/>
      <c r="AL503" s="346"/>
      <c r="AM503" s="346"/>
      <c r="AN503" s="346"/>
      <c r="AO503" s="346"/>
      <c r="AP503" s="346"/>
      <c r="AQ503" s="346"/>
      <c r="AR503" s="346"/>
    </row>
    <row r="504" spans="1:44" s="345" customFormat="1" x14ac:dyDescent="0.25">
      <c r="A504" s="364" t="str">
        <f t="shared" si="94"/>
        <v/>
      </c>
      <c r="B504" s="673"/>
      <c r="C504" s="674"/>
      <c r="D504" s="674"/>
      <c r="E504" s="675"/>
      <c r="F504" s="752"/>
      <c r="G504" s="753"/>
      <c r="H504" s="676"/>
      <c r="I504" s="677"/>
      <c r="J504" s="366" t="str">
        <f t="shared" si="89"/>
        <v/>
      </c>
      <c r="K504" s="365"/>
      <c r="L504" s="349">
        <f t="shared" si="95"/>
        <v>1</v>
      </c>
      <c r="M504" s="349">
        <f t="shared" si="96"/>
        <v>1</v>
      </c>
      <c r="N504" s="349">
        <f t="shared" si="90"/>
        <v>1</v>
      </c>
      <c r="O504" s="349">
        <f t="shared" si="91"/>
        <v>1</v>
      </c>
      <c r="P504" s="349">
        <f t="shared" si="92"/>
        <v>4</v>
      </c>
      <c r="Q504" s="349" t="str">
        <f>IF(OR(P504=0,P504=4),"",IF(L504=100,'12 - 1 - AUXILIAR-MANTENIMIENTO'!$B$129,IF(M504=1,'12 - 1 - AUXILIAR-MANTENIMIENTO'!$B$130,IF(N504=1,'12 - 1 - AUXILIAR-MANTENIMIENTO'!$B$131,IF(O504=1,'12 - 1 - AUXILIAR-MANTENIMIENTO'!$B$132,IF(N504=100,'12 - 1 - AUXILIAR-MANTENIMIENTO'!$B$133,S504))))))</f>
        <v/>
      </c>
      <c r="R504" s="363" t="str">
        <f t="shared" si="93"/>
        <v/>
      </c>
      <c r="S504" s="362" t="str">
        <f t="shared" si="97"/>
        <v/>
      </c>
      <c r="W504" s="361"/>
      <c r="AA504" s="341"/>
      <c r="AB504" s="346"/>
      <c r="AC504" s="346"/>
      <c r="AD504" s="346"/>
      <c r="AE504" s="346"/>
      <c r="AF504" s="346"/>
      <c r="AG504" s="346"/>
      <c r="AH504" s="346"/>
      <c r="AI504" s="346"/>
      <c r="AJ504" s="346"/>
      <c r="AK504" s="346"/>
      <c r="AL504" s="346"/>
      <c r="AM504" s="346"/>
      <c r="AN504" s="346"/>
      <c r="AO504" s="346"/>
      <c r="AP504" s="346"/>
      <c r="AQ504" s="346"/>
      <c r="AR504" s="346"/>
    </row>
    <row r="505" spans="1:44" s="345" customFormat="1" x14ac:dyDescent="0.25">
      <c r="A505" s="364" t="str">
        <f t="shared" si="94"/>
        <v/>
      </c>
      <c r="B505" s="673"/>
      <c r="C505" s="674"/>
      <c r="D505" s="674"/>
      <c r="E505" s="675"/>
      <c r="F505" s="752"/>
      <c r="G505" s="753"/>
      <c r="H505" s="676"/>
      <c r="I505" s="677"/>
      <c r="J505" s="366" t="str">
        <f t="shared" si="89"/>
        <v/>
      </c>
      <c r="K505" s="365"/>
      <c r="L505" s="349">
        <f t="shared" si="95"/>
        <v>1</v>
      </c>
      <c r="M505" s="349">
        <f t="shared" si="96"/>
        <v>1</v>
      </c>
      <c r="N505" s="349">
        <f t="shared" si="90"/>
        <v>1</v>
      </c>
      <c r="O505" s="349">
        <f t="shared" si="91"/>
        <v>1</v>
      </c>
      <c r="P505" s="349">
        <f t="shared" si="92"/>
        <v>4</v>
      </c>
      <c r="Q505" s="349" t="str">
        <f>IF(OR(P505=0,P505=4),"",IF(L505=100,'12 - 1 - AUXILIAR-MANTENIMIENTO'!$B$129,IF(M505=1,'12 - 1 - AUXILIAR-MANTENIMIENTO'!$B$130,IF(N505=1,'12 - 1 - AUXILIAR-MANTENIMIENTO'!$B$131,IF(O505=1,'12 - 1 - AUXILIAR-MANTENIMIENTO'!$B$132,IF(N505=100,'12 - 1 - AUXILIAR-MANTENIMIENTO'!$B$133,S505))))))</f>
        <v/>
      </c>
      <c r="R505" s="363" t="str">
        <f t="shared" si="93"/>
        <v/>
      </c>
      <c r="S505" s="362" t="str">
        <f t="shared" si="97"/>
        <v/>
      </c>
      <c r="W505" s="361"/>
      <c r="AA505" s="341"/>
      <c r="AB505" s="346"/>
      <c r="AC505" s="346"/>
      <c r="AD505" s="346"/>
      <c r="AE505" s="346"/>
      <c r="AF505" s="346"/>
      <c r="AG505" s="346"/>
      <c r="AH505" s="346"/>
      <c r="AI505" s="346"/>
      <c r="AJ505" s="346"/>
      <c r="AK505" s="346"/>
      <c r="AL505" s="346"/>
      <c r="AM505" s="346"/>
      <c r="AN505" s="346"/>
      <c r="AO505" s="346"/>
      <c r="AP505" s="346"/>
      <c r="AQ505" s="346"/>
      <c r="AR505" s="346"/>
    </row>
    <row r="506" spans="1:44" s="345" customFormat="1" x14ac:dyDescent="0.25">
      <c r="A506" s="364" t="str">
        <f t="shared" si="94"/>
        <v/>
      </c>
      <c r="B506" s="673"/>
      <c r="C506" s="674"/>
      <c r="D506" s="674"/>
      <c r="E506" s="675"/>
      <c r="F506" s="752"/>
      <c r="G506" s="753"/>
      <c r="H506" s="676"/>
      <c r="I506" s="677"/>
      <c r="J506" s="366" t="str">
        <f t="shared" si="89"/>
        <v/>
      </c>
      <c r="K506" s="365"/>
      <c r="L506" s="349">
        <f t="shared" si="95"/>
        <v>1</v>
      </c>
      <c r="M506" s="349">
        <f t="shared" si="96"/>
        <v>1</v>
      </c>
      <c r="N506" s="349">
        <f t="shared" si="90"/>
        <v>1</v>
      </c>
      <c r="O506" s="349">
        <f t="shared" si="91"/>
        <v>1</v>
      </c>
      <c r="P506" s="349">
        <f t="shared" si="92"/>
        <v>4</v>
      </c>
      <c r="Q506" s="349" t="str">
        <f>IF(OR(P506=0,P506=4),"",IF(L506=100,'12 - 1 - AUXILIAR-MANTENIMIENTO'!$B$129,IF(M506=1,'12 - 1 - AUXILIAR-MANTENIMIENTO'!$B$130,IF(N506=1,'12 - 1 - AUXILIAR-MANTENIMIENTO'!$B$131,IF(O506=1,'12 - 1 - AUXILIAR-MANTENIMIENTO'!$B$132,IF(N506=100,'12 - 1 - AUXILIAR-MANTENIMIENTO'!$B$133,S506))))))</f>
        <v/>
      </c>
      <c r="R506" s="363" t="str">
        <f t="shared" si="93"/>
        <v/>
      </c>
      <c r="S506" s="362" t="str">
        <f t="shared" si="97"/>
        <v/>
      </c>
      <c r="W506" s="361"/>
      <c r="AA506" s="341"/>
      <c r="AB506" s="346"/>
      <c r="AC506" s="346"/>
      <c r="AD506" s="346"/>
      <c r="AE506" s="346"/>
      <c r="AF506" s="346"/>
      <c r="AG506" s="346"/>
      <c r="AH506" s="346"/>
      <c r="AI506" s="346"/>
      <c r="AJ506" s="346"/>
      <c r="AK506" s="346"/>
      <c r="AL506" s="346"/>
      <c r="AM506" s="346"/>
      <c r="AN506" s="346"/>
      <c r="AO506" s="346"/>
      <c r="AP506" s="346"/>
      <c r="AQ506" s="346"/>
      <c r="AR506" s="346"/>
    </row>
    <row r="507" spans="1:44" s="345" customFormat="1" x14ac:dyDescent="0.25">
      <c r="A507" s="364" t="str">
        <f t="shared" si="94"/>
        <v/>
      </c>
      <c r="B507" s="673"/>
      <c r="C507" s="674"/>
      <c r="D507" s="674"/>
      <c r="E507" s="675"/>
      <c r="F507" s="752"/>
      <c r="G507" s="753"/>
      <c r="H507" s="676"/>
      <c r="I507" s="677"/>
      <c r="J507" s="366" t="str">
        <f t="shared" si="89"/>
        <v/>
      </c>
      <c r="K507" s="365"/>
      <c r="L507" s="349">
        <f t="shared" si="95"/>
        <v>1</v>
      </c>
      <c r="M507" s="349">
        <f t="shared" si="96"/>
        <v>1</v>
      </c>
      <c r="N507" s="349">
        <f t="shared" si="90"/>
        <v>1</v>
      </c>
      <c r="O507" s="349">
        <f t="shared" si="91"/>
        <v>1</v>
      </c>
      <c r="P507" s="349">
        <f t="shared" si="92"/>
        <v>4</v>
      </c>
      <c r="Q507" s="349" t="str">
        <f>IF(OR(P507=0,P507=4),"",IF(L507=100,'12 - 1 - AUXILIAR-MANTENIMIENTO'!$B$129,IF(M507=1,'12 - 1 - AUXILIAR-MANTENIMIENTO'!$B$130,IF(N507=1,'12 - 1 - AUXILIAR-MANTENIMIENTO'!$B$131,IF(O507=1,'12 - 1 - AUXILIAR-MANTENIMIENTO'!$B$132,IF(N507=100,'12 - 1 - AUXILIAR-MANTENIMIENTO'!$B$133,S507))))))</f>
        <v/>
      </c>
      <c r="R507" s="363" t="str">
        <f t="shared" si="93"/>
        <v/>
      </c>
      <c r="S507" s="362" t="str">
        <f t="shared" si="97"/>
        <v/>
      </c>
      <c r="W507" s="361"/>
      <c r="AA507" s="341"/>
      <c r="AB507" s="346"/>
      <c r="AC507" s="346"/>
      <c r="AD507" s="346"/>
      <c r="AE507" s="346"/>
      <c r="AF507" s="346"/>
      <c r="AG507" s="346"/>
      <c r="AH507" s="346"/>
      <c r="AI507" s="346"/>
      <c r="AJ507" s="346"/>
      <c r="AK507" s="346"/>
      <c r="AL507" s="346"/>
      <c r="AM507" s="346"/>
      <c r="AN507" s="346"/>
      <c r="AO507" s="346"/>
      <c r="AP507" s="346"/>
      <c r="AQ507" s="346"/>
      <c r="AR507" s="346"/>
    </row>
    <row r="508" spans="1:44" s="345" customFormat="1" x14ac:dyDescent="0.25">
      <c r="A508" s="364" t="str">
        <f t="shared" si="94"/>
        <v/>
      </c>
      <c r="B508" s="673"/>
      <c r="C508" s="674"/>
      <c r="D508" s="674"/>
      <c r="E508" s="675"/>
      <c r="F508" s="752"/>
      <c r="G508" s="753"/>
      <c r="H508" s="676"/>
      <c r="I508" s="677"/>
      <c r="J508" s="366" t="str">
        <f t="shared" si="89"/>
        <v/>
      </c>
      <c r="K508" s="365"/>
      <c r="L508" s="349">
        <f t="shared" si="95"/>
        <v>1</v>
      </c>
      <c r="M508" s="349">
        <f t="shared" si="96"/>
        <v>1</v>
      </c>
      <c r="N508" s="349">
        <f t="shared" si="90"/>
        <v>1</v>
      </c>
      <c r="O508" s="349">
        <f t="shared" si="91"/>
        <v>1</v>
      </c>
      <c r="P508" s="349">
        <f t="shared" si="92"/>
        <v>4</v>
      </c>
      <c r="Q508" s="349" t="str">
        <f>IF(OR(P508=0,P508=4),"",IF(L508=100,'12 - 1 - AUXILIAR-MANTENIMIENTO'!$B$129,IF(M508=1,'12 - 1 - AUXILIAR-MANTENIMIENTO'!$B$130,IF(N508=1,'12 - 1 - AUXILIAR-MANTENIMIENTO'!$B$131,IF(O508=1,'12 - 1 - AUXILIAR-MANTENIMIENTO'!$B$132,IF(N508=100,'12 - 1 - AUXILIAR-MANTENIMIENTO'!$B$133,S508))))))</f>
        <v/>
      </c>
      <c r="R508" s="363" t="str">
        <f t="shared" si="93"/>
        <v/>
      </c>
      <c r="S508" s="362" t="str">
        <f t="shared" si="97"/>
        <v/>
      </c>
      <c r="W508" s="361"/>
      <c r="AA508" s="341"/>
      <c r="AB508" s="346"/>
      <c r="AC508" s="346"/>
      <c r="AD508" s="346"/>
      <c r="AE508" s="346"/>
      <c r="AF508" s="346"/>
      <c r="AG508" s="346"/>
      <c r="AH508" s="346"/>
      <c r="AI508" s="346"/>
      <c r="AJ508" s="346"/>
      <c r="AK508" s="346"/>
      <c r="AL508" s="346"/>
      <c r="AM508" s="346"/>
      <c r="AN508" s="346"/>
      <c r="AO508" s="346"/>
      <c r="AP508" s="346"/>
      <c r="AQ508" s="346"/>
      <c r="AR508" s="346"/>
    </row>
    <row r="509" spans="1:44" s="345" customFormat="1" x14ac:dyDescent="0.25">
      <c r="A509" s="364" t="str">
        <f t="shared" si="94"/>
        <v/>
      </c>
      <c r="B509" s="673"/>
      <c r="C509" s="674"/>
      <c r="D509" s="674"/>
      <c r="E509" s="675"/>
      <c r="F509" s="752"/>
      <c r="G509" s="753"/>
      <c r="H509" s="676"/>
      <c r="I509" s="677"/>
      <c r="J509" s="366" t="str">
        <f t="shared" si="89"/>
        <v/>
      </c>
      <c r="K509" s="365"/>
      <c r="L509" s="349">
        <f t="shared" si="95"/>
        <v>1</v>
      </c>
      <c r="M509" s="349">
        <f t="shared" si="96"/>
        <v>1</v>
      </c>
      <c r="N509" s="349">
        <f t="shared" si="90"/>
        <v>1</v>
      </c>
      <c r="O509" s="349">
        <f t="shared" si="91"/>
        <v>1</v>
      </c>
      <c r="P509" s="349">
        <f t="shared" si="92"/>
        <v>4</v>
      </c>
      <c r="Q509" s="349" t="str">
        <f>IF(OR(P509=0,P509=4),"",IF(L509=100,'12 - 1 - AUXILIAR-MANTENIMIENTO'!$B$129,IF(M509=1,'12 - 1 - AUXILIAR-MANTENIMIENTO'!$B$130,IF(N509=1,'12 - 1 - AUXILIAR-MANTENIMIENTO'!$B$131,IF(O509=1,'12 - 1 - AUXILIAR-MANTENIMIENTO'!$B$132,IF(N509=100,'12 - 1 - AUXILIAR-MANTENIMIENTO'!$B$133,S509))))))</f>
        <v/>
      </c>
      <c r="R509" s="363" t="str">
        <f t="shared" si="93"/>
        <v/>
      </c>
      <c r="S509" s="362" t="str">
        <f t="shared" si="97"/>
        <v/>
      </c>
      <c r="W509" s="361"/>
      <c r="AA509" s="341"/>
      <c r="AB509" s="346"/>
      <c r="AC509" s="346"/>
      <c r="AD509" s="346"/>
      <c r="AE509" s="346"/>
      <c r="AF509" s="346"/>
      <c r="AG509" s="346"/>
      <c r="AH509" s="346"/>
      <c r="AI509" s="346"/>
      <c r="AJ509" s="346"/>
      <c r="AK509" s="346"/>
      <c r="AL509" s="346"/>
      <c r="AM509" s="346"/>
      <c r="AN509" s="346"/>
      <c r="AO509" s="346"/>
      <c r="AP509" s="346"/>
      <c r="AQ509" s="346"/>
      <c r="AR509" s="346"/>
    </row>
    <row r="510" spans="1:44" s="345" customFormat="1" x14ac:dyDescent="0.25">
      <c r="A510" s="364" t="str">
        <f t="shared" si="94"/>
        <v/>
      </c>
      <c r="B510" s="673"/>
      <c r="C510" s="674"/>
      <c r="D510" s="674"/>
      <c r="E510" s="675"/>
      <c r="F510" s="752"/>
      <c r="G510" s="753"/>
      <c r="H510" s="676"/>
      <c r="I510" s="677"/>
      <c r="J510" s="366" t="str">
        <f t="shared" si="89"/>
        <v/>
      </c>
      <c r="K510" s="365"/>
      <c r="L510" s="349">
        <f t="shared" si="95"/>
        <v>1</v>
      </c>
      <c r="M510" s="349">
        <f t="shared" si="96"/>
        <v>1</v>
      </c>
      <c r="N510" s="349">
        <f t="shared" si="90"/>
        <v>1</v>
      </c>
      <c r="O510" s="349">
        <f t="shared" si="91"/>
        <v>1</v>
      </c>
      <c r="P510" s="349">
        <f t="shared" si="92"/>
        <v>4</v>
      </c>
      <c r="Q510" s="349" t="str">
        <f>IF(OR(P510=0,P510=4),"",IF(L510=100,'12 - 1 - AUXILIAR-MANTENIMIENTO'!$B$129,IF(M510=1,'12 - 1 - AUXILIAR-MANTENIMIENTO'!$B$130,IF(N510=1,'12 - 1 - AUXILIAR-MANTENIMIENTO'!$B$131,IF(O510=1,'12 - 1 - AUXILIAR-MANTENIMIENTO'!$B$132,IF(N510=100,'12 - 1 - AUXILIAR-MANTENIMIENTO'!$B$133,S510))))))</f>
        <v/>
      </c>
      <c r="R510" s="363" t="str">
        <f t="shared" si="93"/>
        <v/>
      </c>
      <c r="S510" s="362" t="str">
        <f t="shared" si="97"/>
        <v/>
      </c>
      <c r="W510" s="361"/>
      <c r="AA510" s="341"/>
      <c r="AB510" s="346"/>
      <c r="AC510" s="346"/>
      <c r="AD510" s="346"/>
      <c r="AE510" s="346"/>
      <c r="AF510" s="346"/>
      <c r="AG510" s="346"/>
      <c r="AH510" s="346"/>
      <c r="AI510" s="346"/>
      <c r="AJ510" s="346"/>
      <c r="AK510" s="346"/>
      <c r="AL510" s="346"/>
      <c r="AM510" s="346"/>
      <c r="AN510" s="346"/>
      <c r="AO510" s="346"/>
      <c r="AP510" s="346"/>
      <c r="AQ510" s="346"/>
      <c r="AR510" s="346"/>
    </row>
    <row r="511" spans="1:44" s="345" customFormat="1" x14ac:dyDescent="0.25">
      <c r="A511" s="364" t="str">
        <f t="shared" si="94"/>
        <v/>
      </c>
      <c r="B511" s="673"/>
      <c r="C511" s="674"/>
      <c r="D511" s="674"/>
      <c r="E511" s="675"/>
      <c r="F511" s="752"/>
      <c r="G511" s="753"/>
      <c r="H511" s="676"/>
      <c r="I511" s="677"/>
      <c r="J511" s="366" t="str">
        <f t="shared" si="89"/>
        <v/>
      </c>
      <c r="K511" s="365"/>
      <c r="L511" s="349">
        <f t="shared" si="95"/>
        <v>1</v>
      </c>
      <c r="M511" s="349">
        <f t="shared" si="96"/>
        <v>1</v>
      </c>
      <c r="N511" s="349">
        <f t="shared" si="90"/>
        <v>1</v>
      </c>
      <c r="O511" s="349">
        <f t="shared" si="91"/>
        <v>1</v>
      </c>
      <c r="P511" s="349">
        <f t="shared" si="92"/>
        <v>4</v>
      </c>
      <c r="Q511" s="349" t="str">
        <f>IF(OR(P511=0,P511=4),"",IF(L511=100,'12 - 1 - AUXILIAR-MANTENIMIENTO'!$B$129,IF(M511=1,'12 - 1 - AUXILIAR-MANTENIMIENTO'!$B$130,IF(N511=1,'12 - 1 - AUXILIAR-MANTENIMIENTO'!$B$131,IF(O511=1,'12 - 1 - AUXILIAR-MANTENIMIENTO'!$B$132,IF(N511=100,'12 - 1 - AUXILIAR-MANTENIMIENTO'!$B$133,S511))))))</f>
        <v/>
      </c>
      <c r="R511" s="363" t="str">
        <f t="shared" si="93"/>
        <v/>
      </c>
      <c r="S511" s="362" t="str">
        <f t="shared" si="97"/>
        <v/>
      </c>
      <c r="W511" s="361"/>
      <c r="AA511" s="341"/>
      <c r="AB511" s="346"/>
      <c r="AC511" s="346"/>
      <c r="AD511" s="346"/>
      <c r="AE511" s="346"/>
      <c r="AF511" s="346"/>
      <c r="AG511" s="346"/>
      <c r="AH511" s="346"/>
      <c r="AI511" s="346"/>
      <c r="AJ511" s="346"/>
      <c r="AK511" s="346"/>
      <c r="AL511" s="346"/>
      <c r="AM511" s="346"/>
      <c r="AN511" s="346"/>
      <c r="AO511" s="346"/>
      <c r="AP511" s="346"/>
      <c r="AQ511" s="346"/>
      <c r="AR511" s="346"/>
    </row>
    <row r="512" spans="1:44" s="345" customFormat="1" x14ac:dyDescent="0.25">
      <c r="A512" s="364" t="str">
        <f t="shared" si="94"/>
        <v/>
      </c>
      <c r="B512" s="673"/>
      <c r="C512" s="674"/>
      <c r="D512" s="674"/>
      <c r="E512" s="675"/>
      <c r="F512" s="752"/>
      <c r="G512" s="753"/>
      <c r="H512" s="676"/>
      <c r="I512" s="677"/>
      <c r="J512" s="366" t="str">
        <f t="shared" si="89"/>
        <v/>
      </c>
      <c r="K512" s="365"/>
      <c r="L512" s="349">
        <f t="shared" si="95"/>
        <v>1</v>
      </c>
      <c r="M512" s="349">
        <f t="shared" si="96"/>
        <v>1</v>
      </c>
      <c r="N512" s="349">
        <f t="shared" si="90"/>
        <v>1</v>
      </c>
      <c r="O512" s="349">
        <f t="shared" si="91"/>
        <v>1</v>
      </c>
      <c r="P512" s="349">
        <f t="shared" si="92"/>
        <v>4</v>
      </c>
      <c r="Q512" s="349" t="str">
        <f>IF(OR(P512=0,P512=4),"",IF(L512=100,'12 - 1 - AUXILIAR-MANTENIMIENTO'!$B$129,IF(M512=1,'12 - 1 - AUXILIAR-MANTENIMIENTO'!$B$130,IF(N512=1,'12 - 1 - AUXILIAR-MANTENIMIENTO'!$B$131,IF(O512=1,'12 - 1 - AUXILIAR-MANTENIMIENTO'!$B$132,IF(N512=100,'12 - 1 - AUXILIAR-MANTENIMIENTO'!$B$133,S512))))))</f>
        <v/>
      </c>
      <c r="R512" s="363" t="str">
        <f t="shared" si="93"/>
        <v/>
      </c>
      <c r="S512" s="362" t="str">
        <f t="shared" si="97"/>
        <v/>
      </c>
      <c r="W512" s="361"/>
      <c r="AA512" s="341"/>
      <c r="AB512" s="346"/>
      <c r="AC512" s="346"/>
      <c r="AD512" s="346"/>
      <c r="AE512" s="346"/>
      <c r="AF512" s="346"/>
      <c r="AG512" s="346"/>
      <c r="AH512" s="346"/>
      <c r="AI512" s="346"/>
      <c r="AJ512" s="346"/>
      <c r="AK512" s="346"/>
      <c r="AL512" s="346"/>
      <c r="AM512" s="346"/>
      <c r="AN512" s="346"/>
      <c r="AO512" s="346"/>
      <c r="AP512" s="346"/>
      <c r="AQ512" s="346"/>
      <c r="AR512" s="346"/>
    </row>
    <row r="513" spans="1:44" s="345" customFormat="1" x14ac:dyDescent="0.25">
      <c r="A513" s="364" t="str">
        <f t="shared" si="94"/>
        <v/>
      </c>
      <c r="B513" s="673"/>
      <c r="C513" s="674"/>
      <c r="D513" s="674"/>
      <c r="E513" s="675"/>
      <c r="F513" s="752"/>
      <c r="G513" s="753"/>
      <c r="H513" s="676"/>
      <c r="I513" s="677"/>
      <c r="J513" s="366" t="str">
        <f t="shared" si="89"/>
        <v/>
      </c>
      <c r="K513" s="365"/>
      <c r="L513" s="349">
        <f t="shared" si="95"/>
        <v>1</v>
      </c>
      <c r="M513" s="349">
        <f t="shared" si="96"/>
        <v>1</v>
      </c>
      <c r="N513" s="349">
        <f t="shared" si="90"/>
        <v>1</v>
      </c>
      <c r="O513" s="349">
        <f t="shared" si="91"/>
        <v>1</v>
      </c>
      <c r="P513" s="349">
        <f t="shared" si="92"/>
        <v>4</v>
      </c>
      <c r="Q513" s="349" t="str">
        <f>IF(OR(P513=0,P513=4),"",IF(L513=100,'12 - 1 - AUXILIAR-MANTENIMIENTO'!$B$129,IF(M513=1,'12 - 1 - AUXILIAR-MANTENIMIENTO'!$B$130,IF(N513=1,'12 - 1 - AUXILIAR-MANTENIMIENTO'!$B$131,IF(O513=1,'12 - 1 - AUXILIAR-MANTENIMIENTO'!$B$132,IF(N513=100,'12 - 1 - AUXILIAR-MANTENIMIENTO'!$B$133,S513))))))</f>
        <v/>
      </c>
      <c r="R513" s="363" t="str">
        <f t="shared" si="93"/>
        <v/>
      </c>
      <c r="S513" s="362" t="str">
        <f t="shared" si="97"/>
        <v/>
      </c>
      <c r="W513" s="361"/>
      <c r="AA513" s="341"/>
      <c r="AB513" s="346"/>
      <c r="AC513" s="346"/>
      <c r="AD513" s="346"/>
      <c r="AE513" s="346"/>
      <c r="AF513" s="346"/>
      <c r="AG513" s="346"/>
      <c r="AH513" s="346"/>
      <c r="AI513" s="346"/>
      <c r="AJ513" s="346"/>
      <c r="AK513" s="346"/>
      <c r="AL513" s="346"/>
      <c r="AM513" s="346"/>
      <c r="AN513" s="346"/>
      <c r="AO513" s="346"/>
      <c r="AP513" s="346"/>
      <c r="AQ513" s="346"/>
      <c r="AR513" s="346"/>
    </row>
    <row r="514" spans="1:44" s="345" customFormat="1" x14ac:dyDescent="0.25">
      <c r="A514" s="364" t="str">
        <f t="shared" si="94"/>
        <v/>
      </c>
      <c r="B514" s="673"/>
      <c r="C514" s="674"/>
      <c r="D514" s="674"/>
      <c r="E514" s="675"/>
      <c r="F514" s="752"/>
      <c r="G514" s="753"/>
      <c r="H514" s="676"/>
      <c r="I514" s="677"/>
      <c r="J514" s="366" t="str">
        <f t="shared" si="89"/>
        <v/>
      </c>
      <c r="K514" s="365"/>
      <c r="L514" s="349">
        <f t="shared" si="95"/>
        <v>1</v>
      </c>
      <c r="M514" s="349">
        <f t="shared" si="96"/>
        <v>1</v>
      </c>
      <c r="N514" s="349">
        <f t="shared" si="90"/>
        <v>1</v>
      </c>
      <c r="O514" s="349">
        <f t="shared" si="91"/>
        <v>1</v>
      </c>
      <c r="P514" s="349">
        <f t="shared" si="92"/>
        <v>4</v>
      </c>
      <c r="Q514" s="349" t="str">
        <f>IF(OR(P514=0,P514=4),"",IF(L514=100,'12 - 1 - AUXILIAR-MANTENIMIENTO'!$B$129,IF(M514=1,'12 - 1 - AUXILIAR-MANTENIMIENTO'!$B$130,IF(N514=1,'12 - 1 - AUXILIAR-MANTENIMIENTO'!$B$131,IF(O514=1,'12 - 1 - AUXILIAR-MANTENIMIENTO'!$B$132,IF(N514=100,'12 - 1 - AUXILIAR-MANTENIMIENTO'!$B$133,S514))))))</f>
        <v/>
      </c>
      <c r="R514" s="363" t="str">
        <f t="shared" si="93"/>
        <v/>
      </c>
      <c r="S514" s="362" t="str">
        <f t="shared" si="97"/>
        <v/>
      </c>
      <c r="W514" s="361"/>
      <c r="AA514" s="341"/>
      <c r="AB514" s="346"/>
      <c r="AC514" s="346"/>
      <c r="AD514" s="346"/>
      <c r="AE514" s="346"/>
      <c r="AF514" s="346"/>
      <c r="AG514" s="346"/>
      <c r="AH514" s="346"/>
      <c r="AI514" s="346"/>
      <c r="AJ514" s="346"/>
      <c r="AK514" s="346"/>
      <c r="AL514" s="346"/>
      <c r="AM514" s="346"/>
      <c r="AN514" s="346"/>
      <c r="AO514" s="346"/>
      <c r="AP514" s="346"/>
      <c r="AQ514" s="346"/>
      <c r="AR514" s="346"/>
    </row>
    <row r="515" spans="1:44" s="345" customFormat="1" x14ac:dyDescent="0.25">
      <c r="A515" s="364" t="str">
        <f t="shared" si="94"/>
        <v/>
      </c>
      <c r="B515" s="673"/>
      <c r="C515" s="674"/>
      <c r="D515" s="674"/>
      <c r="E515" s="675"/>
      <c r="F515" s="752"/>
      <c r="G515" s="753"/>
      <c r="H515" s="676"/>
      <c r="I515" s="677"/>
      <c r="J515" s="366" t="str">
        <f t="shared" si="89"/>
        <v/>
      </c>
      <c r="K515" s="365"/>
      <c r="L515" s="349">
        <f t="shared" si="95"/>
        <v>1</v>
      </c>
      <c r="M515" s="349">
        <f t="shared" si="96"/>
        <v>1</v>
      </c>
      <c r="N515" s="349">
        <f t="shared" si="90"/>
        <v>1</v>
      </c>
      <c r="O515" s="349">
        <f t="shared" si="91"/>
        <v>1</v>
      </c>
      <c r="P515" s="349">
        <f t="shared" si="92"/>
        <v>4</v>
      </c>
      <c r="Q515" s="349" t="str">
        <f>IF(OR(P515=0,P515=4),"",IF(L515=100,'12 - 1 - AUXILIAR-MANTENIMIENTO'!$B$129,IF(M515=1,'12 - 1 - AUXILIAR-MANTENIMIENTO'!$B$130,IF(N515=1,'12 - 1 - AUXILIAR-MANTENIMIENTO'!$B$131,IF(O515=1,'12 - 1 - AUXILIAR-MANTENIMIENTO'!$B$132,IF(N515=100,'12 - 1 - AUXILIAR-MANTENIMIENTO'!$B$133,S515))))))</f>
        <v/>
      </c>
      <c r="R515" s="363" t="str">
        <f t="shared" si="93"/>
        <v/>
      </c>
      <c r="S515" s="362" t="str">
        <f t="shared" si="97"/>
        <v/>
      </c>
      <c r="W515" s="361"/>
      <c r="AA515" s="341"/>
      <c r="AB515" s="346"/>
      <c r="AC515" s="346"/>
      <c r="AD515" s="346"/>
      <c r="AE515" s="346"/>
      <c r="AF515" s="346"/>
      <c r="AG515" s="346"/>
      <c r="AH515" s="346"/>
      <c r="AI515" s="346"/>
      <c r="AJ515" s="346"/>
      <c r="AK515" s="346"/>
      <c r="AL515" s="346"/>
      <c r="AM515" s="346"/>
      <c r="AN515" s="346"/>
      <c r="AO515" s="346"/>
      <c r="AP515" s="346"/>
      <c r="AQ515" s="346"/>
      <c r="AR515" s="346"/>
    </row>
    <row r="516" spans="1:44" s="345" customFormat="1" x14ac:dyDescent="0.25">
      <c r="A516" s="364" t="str">
        <f t="shared" si="94"/>
        <v/>
      </c>
      <c r="B516" s="749"/>
      <c r="C516" s="750"/>
      <c r="D516" s="750"/>
      <c r="E516" s="751"/>
      <c r="F516" s="752"/>
      <c r="G516" s="753"/>
      <c r="H516" s="756"/>
      <c r="I516" s="757"/>
      <c r="J516" s="366" t="str">
        <f t="shared" si="89"/>
        <v/>
      </c>
      <c r="K516" s="365"/>
      <c r="L516" s="349">
        <f t="shared" si="95"/>
        <v>1</v>
      </c>
      <c r="M516" s="349">
        <f t="shared" si="96"/>
        <v>1</v>
      </c>
      <c r="N516" s="349">
        <f t="shared" si="90"/>
        <v>1</v>
      </c>
      <c r="O516" s="349">
        <f t="shared" si="91"/>
        <v>1</v>
      </c>
      <c r="P516" s="349">
        <f t="shared" si="92"/>
        <v>4</v>
      </c>
      <c r="Q516" s="349" t="str">
        <f>IF(OR(P516=0,P516=4),"",IF(L516=100,'12 - 1 - AUXILIAR-MANTENIMIENTO'!$B$129,IF(M516=1,'12 - 1 - AUXILIAR-MANTENIMIENTO'!$B$130,IF(N516=1,'12 - 1 - AUXILIAR-MANTENIMIENTO'!$B$131,IF(O516=1,'12 - 1 - AUXILIAR-MANTENIMIENTO'!$B$132,IF(N516=100,'12 - 1 - AUXILIAR-MANTENIMIENTO'!$B$133,S516))))))</f>
        <v/>
      </c>
      <c r="R516" s="363" t="str">
        <f t="shared" si="93"/>
        <v/>
      </c>
      <c r="S516" s="362" t="str">
        <f t="shared" si="97"/>
        <v/>
      </c>
      <c r="U516" s="345">
        <f>U484</f>
        <v>0</v>
      </c>
      <c r="V516" s="345" t="b">
        <f t="shared" si="85"/>
        <v>0</v>
      </c>
      <c r="W516" s="361">
        <f t="shared" ref="W516:W532" si="98">IFERROR(FIND("#",J516,1),0)</f>
        <v>0</v>
      </c>
      <c r="AA516" s="341" t="str">
        <f t="shared" ref="AA516:AA529" si="99">IF(LEN(A516)=0,"","Imprime")</f>
        <v/>
      </c>
      <c r="AB516" s="346"/>
      <c r="AC516" s="346"/>
      <c r="AD516" s="346"/>
      <c r="AE516" s="346"/>
      <c r="AF516" s="346"/>
      <c r="AG516" s="346"/>
      <c r="AH516" s="346"/>
      <c r="AI516" s="346"/>
      <c r="AJ516" s="346"/>
      <c r="AK516" s="346"/>
      <c r="AL516" s="346"/>
      <c r="AM516" s="346"/>
      <c r="AN516" s="346"/>
      <c r="AO516" s="346"/>
      <c r="AP516" s="346"/>
      <c r="AQ516" s="346"/>
      <c r="AR516" s="346"/>
    </row>
    <row r="517" spans="1:44" s="345" customFormat="1" x14ac:dyDescent="0.25">
      <c r="A517" s="364" t="str">
        <f t="shared" si="94"/>
        <v/>
      </c>
      <c r="B517" s="749"/>
      <c r="C517" s="750"/>
      <c r="D517" s="750"/>
      <c r="E517" s="751"/>
      <c r="F517" s="752"/>
      <c r="G517" s="753"/>
      <c r="H517" s="756"/>
      <c r="I517" s="757"/>
      <c r="J517" s="366" t="str">
        <f t="shared" si="89"/>
        <v/>
      </c>
      <c r="K517" s="365"/>
      <c r="L517" s="349">
        <f t="shared" si="95"/>
        <v>1</v>
      </c>
      <c r="M517" s="349">
        <f t="shared" si="96"/>
        <v>1</v>
      </c>
      <c r="N517" s="349">
        <f t="shared" si="90"/>
        <v>1</v>
      </c>
      <c r="O517" s="349">
        <f t="shared" si="91"/>
        <v>1</v>
      </c>
      <c r="P517" s="349">
        <f t="shared" si="92"/>
        <v>4</v>
      </c>
      <c r="Q517" s="349" t="str">
        <f>IF(OR(P517=0,P517=4),"",IF(L517=100,'12 - 1 - AUXILIAR-MANTENIMIENTO'!$B$129,IF(M517=1,'12 - 1 - AUXILIAR-MANTENIMIENTO'!$B$130,IF(N517=1,'12 - 1 - AUXILIAR-MANTENIMIENTO'!$B$131,IF(O517=1,'12 - 1 - AUXILIAR-MANTENIMIENTO'!$B$132,IF(N517=100,'12 - 1 - AUXILIAR-MANTENIMIENTO'!$B$133,S517))))))</f>
        <v/>
      </c>
      <c r="R517" s="363" t="str">
        <f t="shared" si="93"/>
        <v/>
      </c>
      <c r="S517" s="362" t="str">
        <f t="shared" si="97"/>
        <v/>
      </c>
      <c r="U517" s="345">
        <f t="shared" si="86"/>
        <v>0</v>
      </c>
      <c r="V517" s="345" t="b">
        <f t="shared" si="85"/>
        <v>0</v>
      </c>
      <c r="W517" s="361">
        <f t="shared" si="98"/>
        <v>0</v>
      </c>
      <c r="AA517" s="341" t="str">
        <f t="shared" si="99"/>
        <v/>
      </c>
      <c r="AB517" s="346"/>
      <c r="AC517" s="346"/>
      <c r="AD517" s="346"/>
      <c r="AE517" s="346"/>
      <c r="AF517" s="346"/>
      <c r="AG517" s="346"/>
      <c r="AH517" s="346"/>
      <c r="AI517" s="346"/>
      <c r="AJ517" s="346"/>
      <c r="AK517" s="346"/>
      <c r="AL517" s="346"/>
      <c r="AM517" s="346"/>
      <c r="AN517" s="346"/>
      <c r="AO517" s="346"/>
      <c r="AP517" s="346"/>
      <c r="AQ517" s="346"/>
      <c r="AR517" s="346"/>
    </row>
    <row r="518" spans="1:44" s="345" customFormat="1" x14ac:dyDescent="0.25">
      <c r="A518" s="364" t="str">
        <f t="shared" si="94"/>
        <v/>
      </c>
      <c r="B518" s="749"/>
      <c r="C518" s="750"/>
      <c r="D518" s="750"/>
      <c r="E518" s="751"/>
      <c r="F518" s="752"/>
      <c r="G518" s="753"/>
      <c r="H518" s="756"/>
      <c r="I518" s="757"/>
      <c r="J518" s="366" t="str">
        <f t="shared" si="89"/>
        <v/>
      </c>
      <c r="K518" s="365"/>
      <c r="L518" s="349">
        <f t="shared" si="95"/>
        <v>1</v>
      </c>
      <c r="M518" s="349">
        <f t="shared" si="96"/>
        <v>1</v>
      </c>
      <c r="N518" s="349">
        <f t="shared" si="90"/>
        <v>1</v>
      </c>
      <c r="O518" s="349">
        <f t="shared" si="91"/>
        <v>1</v>
      </c>
      <c r="P518" s="349">
        <f t="shared" si="92"/>
        <v>4</v>
      </c>
      <c r="Q518" s="349" t="str">
        <f>IF(OR(P518=0,P518=4),"",IF(L518=100,'12 - 1 - AUXILIAR-MANTENIMIENTO'!$B$129,IF(M518=1,'12 - 1 - AUXILIAR-MANTENIMIENTO'!$B$130,IF(N518=1,'12 - 1 - AUXILIAR-MANTENIMIENTO'!$B$131,IF(O518=1,'12 - 1 - AUXILIAR-MANTENIMIENTO'!$B$132,IF(N518=100,'12 - 1 - AUXILIAR-MANTENIMIENTO'!$B$133,S518))))))</f>
        <v/>
      </c>
      <c r="R518" s="363" t="str">
        <f t="shared" si="93"/>
        <v/>
      </c>
      <c r="S518" s="362" t="str">
        <f t="shared" si="97"/>
        <v/>
      </c>
      <c r="U518" s="345">
        <f t="shared" si="86"/>
        <v>0</v>
      </c>
      <c r="V518" s="345" t="b">
        <f t="shared" si="85"/>
        <v>0</v>
      </c>
      <c r="W518" s="361">
        <f t="shared" si="98"/>
        <v>0</v>
      </c>
      <c r="AA518" s="341" t="str">
        <f t="shared" si="99"/>
        <v/>
      </c>
      <c r="AB518" s="346"/>
      <c r="AC518" s="346"/>
      <c r="AD518" s="346"/>
      <c r="AE518" s="346"/>
      <c r="AF518" s="346"/>
      <c r="AG518" s="346"/>
      <c r="AH518" s="346"/>
      <c r="AI518" s="346"/>
      <c r="AJ518" s="346"/>
      <c r="AK518" s="346"/>
      <c r="AL518" s="346"/>
      <c r="AM518" s="346"/>
      <c r="AN518" s="346"/>
      <c r="AO518" s="346"/>
      <c r="AP518" s="346"/>
      <c r="AQ518" s="346"/>
      <c r="AR518" s="346"/>
    </row>
    <row r="519" spans="1:44" s="345" customFormat="1" x14ac:dyDescent="0.25">
      <c r="A519" s="364" t="str">
        <f t="shared" si="94"/>
        <v/>
      </c>
      <c r="B519" s="749"/>
      <c r="C519" s="750"/>
      <c r="D519" s="750"/>
      <c r="E519" s="751"/>
      <c r="F519" s="752"/>
      <c r="G519" s="753"/>
      <c r="H519" s="756"/>
      <c r="I519" s="757"/>
      <c r="J519" s="366" t="str">
        <f t="shared" si="89"/>
        <v/>
      </c>
      <c r="K519" s="365"/>
      <c r="L519" s="349">
        <f t="shared" si="95"/>
        <v>1</v>
      </c>
      <c r="M519" s="349">
        <f t="shared" si="96"/>
        <v>1</v>
      </c>
      <c r="N519" s="349">
        <f t="shared" si="90"/>
        <v>1</v>
      </c>
      <c r="O519" s="349">
        <f t="shared" si="91"/>
        <v>1</v>
      </c>
      <c r="P519" s="349">
        <f t="shared" si="92"/>
        <v>4</v>
      </c>
      <c r="Q519" s="349" t="str">
        <f>IF(OR(P519=0,P519=4),"",IF(L519=100,'12 - 1 - AUXILIAR-MANTENIMIENTO'!$B$129,IF(M519=1,'12 - 1 - AUXILIAR-MANTENIMIENTO'!$B$130,IF(N519=1,'12 - 1 - AUXILIAR-MANTENIMIENTO'!$B$131,IF(O519=1,'12 - 1 - AUXILIAR-MANTENIMIENTO'!$B$132,IF(N519=100,'12 - 1 - AUXILIAR-MANTENIMIENTO'!$B$133,S519))))))</f>
        <v/>
      </c>
      <c r="R519" s="363" t="str">
        <f t="shared" si="93"/>
        <v/>
      </c>
      <c r="S519" s="362" t="str">
        <f t="shared" si="97"/>
        <v/>
      </c>
      <c r="U519" s="345">
        <f t="shared" si="86"/>
        <v>0</v>
      </c>
      <c r="V519" s="345" t="b">
        <f t="shared" si="85"/>
        <v>0</v>
      </c>
      <c r="W519" s="361">
        <f t="shared" si="98"/>
        <v>0</v>
      </c>
      <c r="AA519" s="341" t="str">
        <f t="shared" si="99"/>
        <v/>
      </c>
      <c r="AB519" s="346"/>
      <c r="AC519" s="346"/>
      <c r="AD519" s="346"/>
      <c r="AE519" s="346"/>
      <c r="AF519" s="346"/>
      <c r="AG519" s="346"/>
      <c r="AH519" s="346"/>
      <c r="AI519" s="346"/>
      <c r="AJ519" s="346"/>
      <c r="AK519" s="346"/>
      <c r="AL519" s="346"/>
      <c r="AM519" s="346"/>
      <c r="AN519" s="346"/>
      <c r="AO519" s="346"/>
      <c r="AP519" s="346"/>
      <c r="AQ519" s="346"/>
      <c r="AR519" s="346"/>
    </row>
    <row r="520" spans="1:44" s="345" customFormat="1" x14ac:dyDescent="0.25">
      <c r="A520" s="364" t="str">
        <f t="shared" si="94"/>
        <v/>
      </c>
      <c r="B520" s="749"/>
      <c r="C520" s="750"/>
      <c r="D520" s="750"/>
      <c r="E520" s="751"/>
      <c r="F520" s="752"/>
      <c r="G520" s="753"/>
      <c r="H520" s="756"/>
      <c r="I520" s="757"/>
      <c r="J520" s="366" t="str">
        <f t="shared" si="89"/>
        <v/>
      </c>
      <c r="K520" s="365"/>
      <c r="L520" s="349">
        <f t="shared" si="95"/>
        <v>1</v>
      </c>
      <c r="M520" s="349">
        <f t="shared" si="96"/>
        <v>1</v>
      </c>
      <c r="N520" s="349">
        <f t="shared" si="90"/>
        <v>1</v>
      </c>
      <c r="O520" s="349">
        <f t="shared" si="91"/>
        <v>1</v>
      </c>
      <c r="P520" s="349">
        <f t="shared" si="92"/>
        <v>4</v>
      </c>
      <c r="Q520" s="349" t="str">
        <f>IF(OR(P520=0,P520=4),"",IF(L520=100,'12 - 1 - AUXILIAR-MANTENIMIENTO'!$B$129,IF(M520=1,'12 - 1 - AUXILIAR-MANTENIMIENTO'!$B$130,IF(N520=1,'12 - 1 - AUXILIAR-MANTENIMIENTO'!$B$131,IF(O520=1,'12 - 1 - AUXILIAR-MANTENIMIENTO'!$B$132,IF(N520=100,'12 - 1 - AUXILIAR-MANTENIMIENTO'!$B$133,S520))))))</f>
        <v/>
      </c>
      <c r="R520" s="363" t="str">
        <f t="shared" si="93"/>
        <v/>
      </c>
      <c r="S520" s="362" t="str">
        <f t="shared" si="97"/>
        <v/>
      </c>
      <c r="U520" s="345">
        <f t="shared" si="86"/>
        <v>0</v>
      </c>
      <c r="V520" s="345" t="b">
        <f t="shared" si="85"/>
        <v>0</v>
      </c>
      <c r="W520" s="361">
        <f t="shared" si="98"/>
        <v>0</v>
      </c>
      <c r="AA520" s="341" t="str">
        <f t="shared" si="99"/>
        <v/>
      </c>
      <c r="AB520" s="346"/>
      <c r="AC520" s="346"/>
      <c r="AD520" s="346"/>
      <c r="AE520" s="346"/>
      <c r="AF520" s="346"/>
      <c r="AG520" s="346"/>
      <c r="AH520" s="346"/>
      <c r="AI520" s="346"/>
      <c r="AJ520" s="346"/>
      <c r="AK520" s="346"/>
      <c r="AL520" s="346"/>
      <c r="AM520" s="346"/>
      <c r="AN520" s="346"/>
      <c r="AO520" s="346"/>
      <c r="AP520" s="346"/>
      <c r="AQ520" s="346"/>
      <c r="AR520" s="346"/>
    </row>
    <row r="521" spans="1:44" s="345" customFormat="1" x14ac:dyDescent="0.25">
      <c r="A521" s="364" t="str">
        <f t="shared" si="94"/>
        <v/>
      </c>
      <c r="B521" s="749"/>
      <c r="C521" s="750"/>
      <c r="D521" s="750"/>
      <c r="E521" s="751"/>
      <c r="F521" s="752"/>
      <c r="G521" s="753"/>
      <c r="H521" s="756"/>
      <c r="I521" s="757"/>
      <c r="J521" s="366" t="str">
        <f t="shared" si="89"/>
        <v/>
      </c>
      <c r="K521" s="365"/>
      <c r="L521" s="349">
        <f t="shared" si="95"/>
        <v>1</v>
      </c>
      <c r="M521" s="349">
        <f t="shared" si="96"/>
        <v>1</v>
      </c>
      <c r="N521" s="349">
        <f t="shared" si="90"/>
        <v>1</v>
      </c>
      <c r="O521" s="349">
        <f t="shared" si="91"/>
        <v>1</v>
      </c>
      <c r="P521" s="349">
        <f t="shared" si="92"/>
        <v>4</v>
      </c>
      <c r="Q521" s="349" t="str">
        <f>IF(OR(P521=0,P521=4),"",IF(L521=100,'12 - 1 - AUXILIAR-MANTENIMIENTO'!$B$129,IF(M521=1,'12 - 1 - AUXILIAR-MANTENIMIENTO'!$B$130,IF(N521=1,'12 - 1 - AUXILIAR-MANTENIMIENTO'!$B$131,IF(O521=1,'12 - 1 - AUXILIAR-MANTENIMIENTO'!$B$132,IF(N521=100,'12 - 1 - AUXILIAR-MANTENIMIENTO'!$B$133,S521))))))</f>
        <v/>
      </c>
      <c r="R521" s="363" t="str">
        <f t="shared" si="93"/>
        <v/>
      </c>
      <c r="S521" s="362" t="str">
        <f t="shared" si="97"/>
        <v/>
      </c>
      <c r="U521" s="345">
        <f t="shared" si="86"/>
        <v>0</v>
      </c>
      <c r="V521" s="345" t="b">
        <f t="shared" si="85"/>
        <v>0</v>
      </c>
      <c r="W521" s="361">
        <f t="shared" si="98"/>
        <v>0</v>
      </c>
      <c r="AA521" s="341" t="str">
        <f t="shared" si="99"/>
        <v/>
      </c>
      <c r="AB521" s="346"/>
      <c r="AC521" s="346"/>
      <c r="AD521" s="346"/>
      <c r="AE521" s="346"/>
      <c r="AF521" s="346"/>
      <c r="AG521" s="346"/>
      <c r="AH521" s="346"/>
      <c r="AI521" s="346"/>
      <c r="AJ521" s="346"/>
      <c r="AK521" s="346"/>
      <c r="AL521" s="346"/>
      <c r="AM521" s="346"/>
      <c r="AN521" s="346"/>
      <c r="AO521" s="346"/>
      <c r="AP521" s="346"/>
      <c r="AQ521" s="346"/>
      <c r="AR521" s="346"/>
    </row>
    <row r="522" spans="1:44" s="345" customFormat="1" x14ac:dyDescent="0.25">
      <c r="A522" s="364" t="str">
        <f t="shared" si="94"/>
        <v/>
      </c>
      <c r="B522" s="749"/>
      <c r="C522" s="750"/>
      <c r="D522" s="750"/>
      <c r="E522" s="751"/>
      <c r="F522" s="752"/>
      <c r="G522" s="753"/>
      <c r="H522" s="756"/>
      <c r="I522" s="757"/>
      <c r="J522" s="366" t="str">
        <f t="shared" si="89"/>
        <v/>
      </c>
      <c r="K522" s="365"/>
      <c r="L522" s="349">
        <f t="shared" si="95"/>
        <v>1</v>
      </c>
      <c r="M522" s="349">
        <f t="shared" si="96"/>
        <v>1</v>
      </c>
      <c r="N522" s="349">
        <f t="shared" si="90"/>
        <v>1</v>
      </c>
      <c r="O522" s="349">
        <f t="shared" si="91"/>
        <v>1</v>
      </c>
      <c r="P522" s="349">
        <f t="shared" si="92"/>
        <v>4</v>
      </c>
      <c r="Q522" s="349" t="str">
        <f>IF(OR(P522=0,P522=4),"",IF(L522=100,'12 - 1 - AUXILIAR-MANTENIMIENTO'!$B$129,IF(M522=1,'12 - 1 - AUXILIAR-MANTENIMIENTO'!$B$130,IF(N522=1,'12 - 1 - AUXILIAR-MANTENIMIENTO'!$B$131,IF(O522=1,'12 - 1 - AUXILIAR-MANTENIMIENTO'!$B$132,IF(N522=100,'12 - 1 - AUXILIAR-MANTENIMIENTO'!$B$133,S522))))))</f>
        <v/>
      </c>
      <c r="R522" s="363" t="str">
        <f t="shared" si="93"/>
        <v/>
      </c>
      <c r="S522" s="362" t="str">
        <f t="shared" si="97"/>
        <v/>
      </c>
      <c r="U522" s="345">
        <f t="shared" si="86"/>
        <v>0</v>
      </c>
      <c r="V522" s="345" t="b">
        <f t="shared" si="85"/>
        <v>0</v>
      </c>
      <c r="W522" s="361">
        <f t="shared" si="98"/>
        <v>0</v>
      </c>
      <c r="AA522" s="341" t="str">
        <f t="shared" si="99"/>
        <v/>
      </c>
      <c r="AB522" s="346"/>
      <c r="AC522" s="346"/>
      <c r="AD522" s="346"/>
      <c r="AE522" s="346"/>
      <c r="AF522" s="346"/>
      <c r="AG522" s="346"/>
      <c r="AH522" s="346"/>
      <c r="AI522" s="346"/>
      <c r="AJ522" s="346"/>
      <c r="AK522" s="346"/>
      <c r="AL522" s="346"/>
      <c r="AM522" s="346"/>
      <c r="AN522" s="346"/>
      <c r="AO522" s="346"/>
      <c r="AP522" s="346"/>
      <c r="AQ522" s="346"/>
      <c r="AR522" s="346"/>
    </row>
    <row r="523" spans="1:44" s="345" customFormat="1" x14ac:dyDescent="0.25">
      <c r="A523" s="364" t="str">
        <f t="shared" si="94"/>
        <v/>
      </c>
      <c r="B523" s="749"/>
      <c r="C523" s="750"/>
      <c r="D523" s="750"/>
      <c r="E523" s="751"/>
      <c r="F523" s="752"/>
      <c r="G523" s="753"/>
      <c r="H523" s="756"/>
      <c r="I523" s="757"/>
      <c r="J523" s="366" t="str">
        <f t="shared" si="89"/>
        <v/>
      </c>
      <c r="K523" s="365"/>
      <c r="L523" s="349">
        <f t="shared" si="95"/>
        <v>1</v>
      </c>
      <c r="M523" s="349">
        <f t="shared" si="96"/>
        <v>1</v>
      </c>
      <c r="N523" s="349">
        <f t="shared" si="90"/>
        <v>1</v>
      </c>
      <c r="O523" s="349">
        <f t="shared" si="91"/>
        <v>1</v>
      </c>
      <c r="P523" s="349">
        <f t="shared" si="92"/>
        <v>4</v>
      </c>
      <c r="Q523" s="349" t="str">
        <f>IF(OR(P523=0,P523=4),"",IF(L523=100,'12 - 1 - AUXILIAR-MANTENIMIENTO'!$B$129,IF(M523=1,'12 - 1 - AUXILIAR-MANTENIMIENTO'!$B$130,IF(N523=1,'12 - 1 - AUXILIAR-MANTENIMIENTO'!$B$131,IF(O523=1,'12 - 1 - AUXILIAR-MANTENIMIENTO'!$B$132,IF(N523=100,'12 - 1 - AUXILIAR-MANTENIMIENTO'!$B$133,S523))))))</f>
        <v/>
      </c>
      <c r="R523" s="363" t="str">
        <f t="shared" si="93"/>
        <v/>
      </c>
      <c r="S523" s="362" t="str">
        <f t="shared" si="97"/>
        <v/>
      </c>
      <c r="U523" s="345">
        <f t="shared" si="86"/>
        <v>0</v>
      </c>
      <c r="V523" s="345" t="b">
        <f t="shared" si="85"/>
        <v>0</v>
      </c>
      <c r="W523" s="361">
        <f t="shared" si="98"/>
        <v>0</v>
      </c>
      <c r="AA523" s="341" t="str">
        <f t="shared" si="99"/>
        <v/>
      </c>
      <c r="AB523" s="346"/>
      <c r="AC523" s="346"/>
      <c r="AD523" s="346"/>
      <c r="AE523" s="346"/>
      <c r="AF523" s="346"/>
      <c r="AG523" s="346"/>
      <c r="AH523" s="346"/>
      <c r="AI523" s="346"/>
      <c r="AJ523" s="346"/>
      <c r="AK523" s="346"/>
      <c r="AL523" s="346"/>
      <c r="AM523" s="346"/>
      <c r="AN523" s="346"/>
      <c r="AO523" s="346"/>
      <c r="AP523" s="346"/>
      <c r="AQ523" s="346"/>
      <c r="AR523" s="346"/>
    </row>
    <row r="524" spans="1:44" s="345" customFormat="1" x14ac:dyDescent="0.25">
      <c r="A524" s="364" t="str">
        <f t="shared" si="94"/>
        <v/>
      </c>
      <c r="B524" s="749"/>
      <c r="C524" s="750"/>
      <c r="D524" s="750"/>
      <c r="E524" s="751"/>
      <c r="F524" s="752"/>
      <c r="G524" s="753"/>
      <c r="H524" s="756"/>
      <c r="I524" s="757"/>
      <c r="J524" s="366" t="str">
        <f t="shared" si="89"/>
        <v/>
      </c>
      <c r="K524" s="365"/>
      <c r="L524" s="349">
        <f t="shared" si="95"/>
        <v>1</v>
      </c>
      <c r="M524" s="349">
        <f t="shared" si="96"/>
        <v>1</v>
      </c>
      <c r="N524" s="349">
        <f t="shared" si="90"/>
        <v>1</v>
      </c>
      <c r="O524" s="349">
        <f t="shared" si="91"/>
        <v>1</v>
      </c>
      <c r="P524" s="349">
        <f t="shared" si="92"/>
        <v>4</v>
      </c>
      <c r="Q524" s="349" t="str">
        <f>IF(OR(P524=0,P524=4),"",IF(L524=100,'12 - 1 - AUXILIAR-MANTENIMIENTO'!$B$129,IF(M524=1,'12 - 1 - AUXILIAR-MANTENIMIENTO'!$B$130,IF(N524=1,'12 - 1 - AUXILIAR-MANTENIMIENTO'!$B$131,IF(O524=1,'12 - 1 - AUXILIAR-MANTENIMIENTO'!$B$132,IF(N524=100,'12 - 1 - AUXILIAR-MANTENIMIENTO'!$B$133,S524))))))</f>
        <v/>
      </c>
      <c r="R524" s="363" t="str">
        <f t="shared" si="93"/>
        <v/>
      </c>
      <c r="S524" s="362" t="str">
        <f t="shared" si="97"/>
        <v/>
      </c>
      <c r="U524" s="345">
        <f t="shared" si="86"/>
        <v>0</v>
      </c>
      <c r="V524" s="345" t="b">
        <f t="shared" si="85"/>
        <v>0</v>
      </c>
      <c r="W524" s="361">
        <f t="shared" si="98"/>
        <v>0</v>
      </c>
      <c r="AA524" s="341" t="str">
        <f t="shared" si="99"/>
        <v/>
      </c>
      <c r="AB524" s="346"/>
      <c r="AC524" s="346"/>
      <c r="AD524" s="346"/>
      <c r="AE524" s="346"/>
      <c r="AF524" s="346"/>
      <c r="AG524" s="346"/>
      <c r="AH524" s="346"/>
      <c r="AI524" s="346"/>
      <c r="AJ524" s="346"/>
      <c r="AK524" s="346"/>
      <c r="AL524" s="346"/>
      <c r="AM524" s="346"/>
      <c r="AN524" s="346"/>
      <c r="AO524" s="346"/>
      <c r="AP524" s="346"/>
      <c r="AQ524" s="346"/>
      <c r="AR524" s="346"/>
    </row>
    <row r="525" spans="1:44" s="345" customFormat="1" x14ac:dyDescent="0.25">
      <c r="A525" s="364" t="str">
        <f t="shared" si="94"/>
        <v/>
      </c>
      <c r="B525" s="749"/>
      <c r="C525" s="750"/>
      <c r="D525" s="750"/>
      <c r="E525" s="751"/>
      <c r="F525" s="752"/>
      <c r="G525" s="753"/>
      <c r="H525" s="756"/>
      <c r="I525" s="757"/>
      <c r="J525" s="366" t="str">
        <f t="shared" si="89"/>
        <v/>
      </c>
      <c r="K525" s="365"/>
      <c r="L525" s="349">
        <f t="shared" si="95"/>
        <v>1</v>
      </c>
      <c r="M525" s="349">
        <f t="shared" si="96"/>
        <v>1</v>
      </c>
      <c r="N525" s="349">
        <f t="shared" si="90"/>
        <v>1</v>
      </c>
      <c r="O525" s="349">
        <f t="shared" si="91"/>
        <v>1</v>
      </c>
      <c r="P525" s="349">
        <f t="shared" si="92"/>
        <v>4</v>
      </c>
      <c r="Q525" s="349" t="str">
        <f>IF(OR(P525=0,P525=4),"",IF(L525=100,'12 - 1 - AUXILIAR-MANTENIMIENTO'!$B$129,IF(M525=1,'12 - 1 - AUXILIAR-MANTENIMIENTO'!$B$130,IF(N525=1,'12 - 1 - AUXILIAR-MANTENIMIENTO'!$B$131,IF(O525=1,'12 - 1 - AUXILIAR-MANTENIMIENTO'!$B$132,IF(N525=100,'12 - 1 - AUXILIAR-MANTENIMIENTO'!$B$133,S525))))))</f>
        <v/>
      </c>
      <c r="R525" s="363" t="str">
        <f t="shared" si="93"/>
        <v/>
      </c>
      <c r="S525" s="362" t="str">
        <f t="shared" si="97"/>
        <v/>
      </c>
      <c r="U525" s="345">
        <f t="shared" si="86"/>
        <v>0</v>
      </c>
      <c r="V525" s="345" t="b">
        <f t="shared" si="85"/>
        <v>0</v>
      </c>
      <c r="W525" s="361">
        <f t="shared" si="98"/>
        <v>0</v>
      </c>
      <c r="AA525" s="341" t="str">
        <f t="shared" si="99"/>
        <v/>
      </c>
      <c r="AB525" s="346"/>
      <c r="AC525" s="346"/>
      <c r="AD525" s="346"/>
      <c r="AE525" s="346"/>
      <c r="AF525" s="346"/>
      <c r="AG525" s="346"/>
      <c r="AH525" s="346"/>
      <c r="AI525" s="346"/>
      <c r="AJ525" s="346"/>
      <c r="AK525" s="346"/>
      <c r="AL525" s="346"/>
      <c r="AM525" s="346"/>
      <c r="AN525" s="346"/>
      <c r="AO525" s="346"/>
      <c r="AP525" s="346"/>
      <c r="AQ525" s="346"/>
      <c r="AR525" s="346"/>
    </row>
    <row r="526" spans="1:44" s="345" customFormat="1" x14ac:dyDescent="0.25">
      <c r="A526" s="364" t="str">
        <f t="shared" si="94"/>
        <v/>
      </c>
      <c r="B526" s="749"/>
      <c r="C526" s="750"/>
      <c r="D526" s="750"/>
      <c r="E526" s="751"/>
      <c r="F526" s="752"/>
      <c r="G526" s="753"/>
      <c r="H526" s="756"/>
      <c r="I526" s="757"/>
      <c r="J526" s="366" t="str">
        <f t="shared" si="89"/>
        <v/>
      </c>
      <c r="K526" s="365"/>
      <c r="L526" s="349">
        <f t="shared" si="95"/>
        <v>1</v>
      </c>
      <c r="M526" s="349">
        <f t="shared" si="96"/>
        <v>1</v>
      </c>
      <c r="N526" s="349">
        <f t="shared" si="90"/>
        <v>1</v>
      </c>
      <c r="O526" s="349">
        <f t="shared" si="91"/>
        <v>1</v>
      </c>
      <c r="P526" s="349">
        <f t="shared" si="92"/>
        <v>4</v>
      </c>
      <c r="Q526" s="349" t="str">
        <f>IF(OR(P526=0,P526=4),"",IF(L526=100,'12 - 1 - AUXILIAR-MANTENIMIENTO'!$B$129,IF(M526=1,'12 - 1 - AUXILIAR-MANTENIMIENTO'!$B$130,IF(N526=1,'12 - 1 - AUXILIAR-MANTENIMIENTO'!$B$131,IF(O526=1,'12 - 1 - AUXILIAR-MANTENIMIENTO'!$B$132,IF(N526=100,'12 - 1 - AUXILIAR-MANTENIMIENTO'!$B$133,S526))))))</f>
        <v/>
      </c>
      <c r="R526" s="363" t="str">
        <f t="shared" si="93"/>
        <v/>
      </c>
      <c r="S526" s="362" t="str">
        <f t="shared" si="97"/>
        <v/>
      </c>
      <c r="U526" s="345">
        <f t="shared" si="86"/>
        <v>0</v>
      </c>
      <c r="V526" s="345" t="b">
        <f t="shared" si="85"/>
        <v>0</v>
      </c>
      <c r="W526" s="361">
        <f t="shared" si="98"/>
        <v>0</v>
      </c>
      <c r="AA526" s="341" t="str">
        <f t="shared" si="99"/>
        <v/>
      </c>
      <c r="AB526" s="346"/>
      <c r="AC526" s="346"/>
      <c r="AD526" s="346"/>
      <c r="AE526" s="346"/>
      <c r="AF526" s="346"/>
      <c r="AG526" s="346"/>
      <c r="AH526" s="346"/>
      <c r="AI526" s="346"/>
      <c r="AJ526" s="346"/>
      <c r="AK526" s="346"/>
      <c r="AL526" s="346"/>
      <c r="AM526" s="346"/>
      <c r="AN526" s="346"/>
      <c r="AO526" s="346"/>
      <c r="AP526" s="346"/>
      <c r="AQ526" s="346"/>
      <c r="AR526" s="346"/>
    </row>
    <row r="527" spans="1:44" s="345" customFormat="1" x14ac:dyDescent="0.25">
      <c r="A527" s="364" t="str">
        <f t="shared" si="94"/>
        <v/>
      </c>
      <c r="B527" s="749"/>
      <c r="C527" s="750"/>
      <c r="D527" s="750"/>
      <c r="E527" s="751"/>
      <c r="F527" s="752"/>
      <c r="G527" s="753"/>
      <c r="H527" s="756"/>
      <c r="I527" s="757"/>
      <c r="J527" s="366" t="str">
        <f t="shared" si="89"/>
        <v/>
      </c>
      <c r="K527" s="365"/>
      <c r="L527" s="349">
        <f t="shared" si="95"/>
        <v>1</v>
      </c>
      <c r="M527" s="349">
        <f t="shared" si="96"/>
        <v>1</v>
      </c>
      <c r="N527" s="349">
        <f t="shared" si="90"/>
        <v>1</v>
      </c>
      <c r="O527" s="349">
        <f t="shared" si="91"/>
        <v>1</v>
      </c>
      <c r="P527" s="349">
        <f t="shared" si="92"/>
        <v>4</v>
      </c>
      <c r="Q527" s="349" t="str">
        <f>IF(OR(P527=0,P527=4),"",IF(L527=100,'12 - 1 - AUXILIAR-MANTENIMIENTO'!$B$129,IF(M527=1,'12 - 1 - AUXILIAR-MANTENIMIENTO'!$B$130,IF(N527=1,'12 - 1 - AUXILIAR-MANTENIMIENTO'!$B$131,IF(O527=1,'12 - 1 - AUXILIAR-MANTENIMIENTO'!$B$132,IF(N527=100,'12 - 1 - AUXILIAR-MANTENIMIENTO'!$B$133,S527))))))</f>
        <v/>
      </c>
      <c r="R527" s="363" t="str">
        <f t="shared" si="93"/>
        <v/>
      </c>
      <c r="S527" s="362" t="str">
        <f t="shared" si="97"/>
        <v/>
      </c>
      <c r="U527" s="345">
        <f t="shared" si="86"/>
        <v>0</v>
      </c>
      <c r="V527" s="345" t="b">
        <f t="shared" si="85"/>
        <v>0</v>
      </c>
      <c r="W527" s="361">
        <f t="shared" si="98"/>
        <v>0</v>
      </c>
      <c r="AA527" s="341" t="str">
        <f t="shared" si="99"/>
        <v/>
      </c>
      <c r="AB527" s="346"/>
      <c r="AC527" s="346"/>
      <c r="AD527" s="346"/>
      <c r="AE527" s="346"/>
      <c r="AF527" s="346"/>
      <c r="AG527" s="346"/>
      <c r="AH527" s="346"/>
      <c r="AI527" s="346"/>
      <c r="AJ527" s="346"/>
      <c r="AK527" s="346"/>
      <c r="AL527" s="346"/>
      <c r="AM527" s="346"/>
      <c r="AN527" s="346"/>
      <c r="AO527" s="346"/>
      <c r="AP527" s="346"/>
      <c r="AQ527" s="346"/>
      <c r="AR527" s="346"/>
    </row>
    <row r="528" spans="1:44" s="345" customFormat="1" x14ac:dyDescent="0.25">
      <c r="A528" s="364" t="str">
        <f t="shared" si="94"/>
        <v/>
      </c>
      <c r="B528" s="749"/>
      <c r="C528" s="750"/>
      <c r="D528" s="750"/>
      <c r="E528" s="751"/>
      <c r="F528" s="752"/>
      <c r="G528" s="753"/>
      <c r="H528" s="756"/>
      <c r="I528" s="757"/>
      <c r="J528" s="366" t="str">
        <f t="shared" si="89"/>
        <v/>
      </c>
      <c r="K528" s="365"/>
      <c r="L528" s="349">
        <f t="shared" si="95"/>
        <v>1</v>
      </c>
      <c r="M528" s="349">
        <f t="shared" si="96"/>
        <v>1</v>
      </c>
      <c r="N528" s="349">
        <f t="shared" si="90"/>
        <v>1</v>
      </c>
      <c r="O528" s="349">
        <f t="shared" si="91"/>
        <v>1</v>
      </c>
      <c r="P528" s="349">
        <f t="shared" si="92"/>
        <v>4</v>
      </c>
      <c r="Q528" s="349" t="str">
        <f>IF(OR(P528=0,P528=4),"",IF(L528=100,'12 - 1 - AUXILIAR-MANTENIMIENTO'!$B$129,IF(M528=1,'12 - 1 - AUXILIAR-MANTENIMIENTO'!$B$130,IF(N528=1,'12 - 1 - AUXILIAR-MANTENIMIENTO'!$B$131,IF(O528=1,'12 - 1 - AUXILIAR-MANTENIMIENTO'!$B$132,IF(N528=100,'12 - 1 - AUXILIAR-MANTENIMIENTO'!$B$133,S528))))))</f>
        <v/>
      </c>
      <c r="R528" s="363" t="str">
        <f t="shared" si="93"/>
        <v/>
      </c>
      <c r="S528" s="362" t="str">
        <f t="shared" si="97"/>
        <v/>
      </c>
      <c r="U528" s="345">
        <f t="shared" si="86"/>
        <v>0</v>
      </c>
      <c r="V528" s="345" t="b">
        <f t="shared" si="85"/>
        <v>0</v>
      </c>
      <c r="W528" s="361">
        <f t="shared" si="98"/>
        <v>0</v>
      </c>
      <c r="AA528" s="341" t="str">
        <f t="shared" si="99"/>
        <v/>
      </c>
      <c r="AB528" s="346"/>
      <c r="AC528" s="346"/>
      <c r="AD528" s="346"/>
      <c r="AE528" s="346"/>
      <c r="AF528" s="346"/>
      <c r="AG528" s="346"/>
      <c r="AH528" s="346"/>
      <c r="AI528" s="346"/>
      <c r="AJ528" s="346"/>
      <c r="AK528" s="346"/>
      <c r="AL528" s="346"/>
      <c r="AM528" s="346"/>
      <c r="AN528" s="346"/>
      <c r="AO528" s="346"/>
      <c r="AP528" s="346"/>
      <c r="AQ528" s="346"/>
      <c r="AR528" s="346"/>
    </row>
    <row r="529" spans="1:44" s="345" customFormat="1" x14ac:dyDescent="0.25">
      <c r="A529" s="364" t="str">
        <f t="shared" si="94"/>
        <v/>
      </c>
      <c r="B529" s="749"/>
      <c r="C529" s="750"/>
      <c r="D529" s="750"/>
      <c r="E529" s="751"/>
      <c r="F529" s="752"/>
      <c r="G529" s="753"/>
      <c r="H529" s="756"/>
      <c r="I529" s="757"/>
      <c r="J529" s="366" t="str">
        <f t="shared" si="89"/>
        <v/>
      </c>
      <c r="K529" s="365"/>
      <c r="L529" s="349">
        <f t="shared" si="95"/>
        <v>1</v>
      </c>
      <c r="M529" s="349">
        <f t="shared" si="96"/>
        <v>1</v>
      </c>
      <c r="N529" s="349">
        <f t="shared" si="90"/>
        <v>1</v>
      </c>
      <c r="O529" s="349">
        <f t="shared" si="91"/>
        <v>1</v>
      </c>
      <c r="P529" s="349">
        <f t="shared" si="92"/>
        <v>4</v>
      </c>
      <c r="Q529" s="349" t="str">
        <f>IF(OR(P529=0,P529=4),"",IF(L529=100,'12 - 1 - AUXILIAR-MANTENIMIENTO'!$B$129,IF(M529=1,'12 - 1 - AUXILIAR-MANTENIMIENTO'!$B$130,IF(N529=1,'12 - 1 - AUXILIAR-MANTENIMIENTO'!$B$131,IF(O529=1,'12 - 1 - AUXILIAR-MANTENIMIENTO'!$B$132,IF(N529=100,'12 - 1 - AUXILIAR-MANTENIMIENTO'!$B$133,S529))))))</f>
        <v/>
      </c>
      <c r="R529" s="363" t="str">
        <f t="shared" si="93"/>
        <v/>
      </c>
      <c r="S529" s="362" t="str">
        <f t="shared" si="97"/>
        <v/>
      </c>
      <c r="U529" s="345">
        <f t="shared" si="86"/>
        <v>0</v>
      </c>
      <c r="V529" s="345" t="b">
        <f t="shared" ref="V529:V540" si="100">AND(S529="MENOR",U529=TRUE)</f>
        <v>0</v>
      </c>
      <c r="W529" s="361">
        <f t="shared" si="98"/>
        <v>0</v>
      </c>
      <c r="AA529" s="341" t="str">
        <f t="shared" si="99"/>
        <v/>
      </c>
      <c r="AB529" s="346"/>
      <c r="AC529" s="346"/>
      <c r="AD529" s="346"/>
      <c r="AE529" s="346"/>
      <c r="AF529" s="346"/>
      <c r="AG529" s="346"/>
      <c r="AH529" s="346"/>
      <c r="AI529" s="346"/>
      <c r="AJ529" s="346"/>
      <c r="AK529" s="346"/>
      <c r="AL529" s="346"/>
      <c r="AM529" s="346"/>
      <c r="AN529" s="346"/>
      <c r="AO529" s="346"/>
      <c r="AP529" s="346"/>
      <c r="AQ529" s="346"/>
      <c r="AR529" s="346"/>
    </row>
    <row r="530" spans="1:44" s="345" customFormat="1" x14ac:dyDescent="0.25">
      <c r="A530" s="364" t="str">
        <f t="shared" si="94"/>
        <v/>
      </c>
      <c r="B530" s="749"/>
      <c r="C530" s="750"/>
      <c r="D530" s="750"/>
      <c r="E530" s="751"/>
      <c r="F530" s="752"/>
      <c r="G530" s="753"/>
      <c r="H530" s="756"/>
      <c r="I530" s="757"/>
      <c r="J530" s="366" t="str">
        <f t="shared" si="89"/>
        <v/>
      </c>
      <c r="K530" s="365"/>
      <c r="L530" s="349">
        <f t="shared" si="95"/>
        <v>1</v>
      </c>
      <c r="M530" s="349">
        <f t="shared" si="96"/>
        <v>1</v>
      </c>
      <c r="N530" s="349">
        <f t="shared" si="90"/>
        <v>1</v>
      </c>
      <c r="O530" s="349">
        <f t="shared" si="91"/>
        <v>1</v>
      </c>
      <c r="P530" s="349">
        <f t="shared" si="92"/>
        <v>4</v>
      </c>
      <c r="Q530" s="349" t="str">
        <f>IF(OR(P530=0,P530=4),"",IF(L530=100,'12 - 1 - AUXILIAR-MANTENIMIENTO'!$B$129,IF(M530=1,'12 - 1 - AUXILIAR-MANTENIMIENTO'!$B$130,IF(N530=1,'12 - 1 - AUXILIAR-MANTENIMIENTO'!$B$131,IF(O530=1,'12 - 1 - AUXILIAR-MANTENIMIENTO'!$B$132,IF(N530=100,'12 - 1 - AUXILIAR-MANTENIMIENTO'!$B$133,S530))))))</f>
        <v/>
      </c>
      <c r="R530" s="363" t="str">
        <f t="shared" si="93"/>
        <v/>
      </c>
      <c r="S530" s="362" t="str">
        <f t="shared" si="97"/>
        <v/>
      </c>
      <c r="U530" s="345">
        <f t="shared" ref="U530:U540" si="101">U529</f>
        <v>0</v>
      </c>
      <c r="V530" s="345" t="b">
        <f t="shared" si="100"/>
        <v>0</v>
      </c>
      <c r="W530" s="361">
        <f t="shared" si="98"/>
        <v>0</v>
      </c>
      <c r="AA530" s="341" t="str">
        <f t="shared" ref="AA530:AA540" si="102">IF(LEN(A530)=0,"","Imprime")</f>
        <v/>
      </c>
      <c r="AB530" s="346"/>
      <c r="AC530" s="346"/>
      <c r="AD530" s="346"/>
      <c r="AE530" s="346"/>
      <c r="AF530" s="346"/>
      <c r="AG530" s="346"/>
      <c r="AH530" s="346"/>
      <c r="AI530" s="346"/>
      <c r="AJ530" s="346"/>
      <c r="AK530" s="346"/>
      <c r="AL530" s="346"/>
      <c r="AM530" s="346"/>
      <c r="AN530" s="346"/>
      <c r="AO530" s="346"/>
      <c r="AP530" s="346"/>
      <c r="AQ530" s="346"/>
      <c r="AR530" s="346"/>
    </row>
    <row r="531" spans="1:44" s="345" customFormat="1" x14ac:dyDescent="0.25">
      <c r="A531" s="364" t="str">
        <f t="shared" si="94"/>
        <v/>
      </c>
      <c r="B531" s="749"/>
      <c r="C531" s="750"/>
      <c r="D531" s="750"/>
      <c r="E531" s="751"/>
      <c r="F531" s="752"/>
      <c r="G531" s="753"/>
      <c r="H531" s="756"/>
      <c r="I531" s="757"/>
      <c r="J531" s="366" t="str">
        <f t="shared" si="89"/>
        <v/>
      </c>
      <c r="K531" s="365"/>
      <c r="L531" s="349">
        <f t="shared" si="95"/>
        <v>1</v>
      </c>
      <c r="M531" s="349">
        <f t="shared" si="96"/>
        <v>1</v>
      </c>
      <c r="N531" s="349">
        <f t="shared" si="90"/>
        <v>1</v>
      </c>
      <c r="O531" s="349">
        <f t="shared" si="91"/>
        <v>1</v>
      </c>
      <c r="P531" s="349">
        <f t="shared" si="92"/>
        <v>4</v>
      </c>
      <c r="Q531" s="349" t="str">
        <f>IF(OR(P531=0,P531=4),"",IF(L531=100,'12 - 1 - AUXILIAR-MANTENIMIENTO'!$B$129,IF(M531=1,'12 - 1 - AUXILIAR-MANTENIMIENTO'!$B$130,IF(N531=1,'12 - 1 - AUXILIAR-MANTENIMIENTO'!$B$131,IF(O531=1,'12 - 1 - AUXILIAR-MANTENIMIENTO'!$B$132,IF(N531=100,'12 - 1 - AUXILIAR-MANTENIMIENTO'!$B$133,S531))))))</f>
        <v/>
      </c>
      <c r="R531" s="363" t="str">
        <f t="shared" si="93"/>
        <v/>
      </c>
      <c r="S531" s="362" t="str">
        <f t="shared" si="97"/>
        <v/>
      </c>
      <c r="U531" s="345">
        <f t="shared" si="101"/>
        <v>0</v>
      </c>
      <c r="V531" s="345" t="b">
        <f t="shared" si="100"/>
        <v>0</v>
      </c>
      <c r="W531" s="361">
        <f t="shared" si="98"/>
        <v>0</v>
      </c>
      <c r="AA531" s="341" t="str">
        <f t="shared" si="102"/>
        <v/>
      </c>
      <c r="AB531" s="346"/>
      <c r="AC531" s="346"/>
      <c r="AD531" s="346"/>
      <c r="AE531" s="346"/>
      <c r="AF531" s="346"/>
      <c r="AG531" s="346"/>
      <c r="AH531" s="346"/>
      <c r="AI531" s="346"/>
      <c r="AJ531" s="346"/>
      <c r="AK531" s="346"/>
      <c r="AL531" s="346"/>
      <c r="AM531" s="346"/>
      <c r="AN531" s="346"/>
      <c r="AO531" s="346"/>
      <c r="AP531" s="346"/>
      <c r="AQ531" s="346"/>
      <c r="AR531" s="346"/>
    </row>
    <row r="532" spans="1:44" s="345" customFormat="1" x14ac:dyDescent="0.25">
      <c r="A532" s="364" t="str">
        <f t="shared" si="94"/>
        <v/>
      </c>
      <c r="B532" s="749"/>
      <c r="C532" s="750"/>
      <c r="D532" s="750"/>
      <c r="E532" s="751"/>
      <c r="F532" s="752"/>
      <c r="G532" s="753"/>
      <c r="H532" s="756"/>
      <c r="I532" s="757"/>
      <c r="J532" s="366" t="str">
        <f t="shared" si="89"/>
        <v/>
      </c>
      <c r="K532" s="365"/>
      <c r="L532" s="349">
        <f t="shared" si="95"/>
        <v>1</v>
      </c>
      <c r="M532" s="349">
        <f t="shared" si="96"/>
        <v>1</v>
      </c>
      <c r="N532" s="349">
        <f t="shared" si="90"/>
        <v>1</v>
      </c>
      <c r="O532" s="349">
        <f t="shared" si="91"/>
        <v>1</v>
      </c>
      <c r="P532" s="349">
        <f t="shared" si="92"/>
        <v>4</v>
      </c>
      <c r="Q532" s="349" t="str">
        <f>IF(OR(P532=0,P532=4),"",IF(L532=100,'12 - 1 - AUXILIAR-MANTENIMIENTO'!$B$129,IF(M532=1,'12 - 1 - AUXILIAR-MANTENIMIENTO'!$B$130,IF(N532=1,'12 - 1 - AUXILIAR-MANTENIMIENTO'!$B$131,IF(O532=1,'12 - 1 - AUXILIAR-MANTENIMIENTO'!$B$132,IF(N532=100,'12 - 1 - AUXILIAR-MANTENIMIENTO'!$B$133,S532))))))</f>
        <v/>
      </c>
      <c r="R532" s="363" t="str">
        <f t="shared" si="93"/>
        <v/>
      </c>
      <c r="S532" s="362" t="str">
        <f t="shared" si="97"/>
        <v/>
      </c>
      <c r="U532" s="345">
        <f t="shared" si="101"/>
        <v>0</v>
      </c>
      <c r="V532" s="345" t="b">
        <f t="shared" si="100"/>
        <v>0</v>
      </c>
      <c r="W532" s="361">
        <f t="shared" si="98"/>
        <v>0</v>
      </c>
      <c r="AA532" s="341" t="str">
        <f t="shared" si="102"/>
        <v/>
      </c>
      <c r="AB532" s="346"/>
      <c r="AC532" s="346"/>
      <c r="AD532" s="346"/>
      <c r="AE532" s="346"/>
      <c r="AF532" s="346"/>
      <c r="AG532" s="346"/>
      <c r="AH532" s="346"/>
      <c r="AI532" s="346"/>
      <c r="AJ532" s="346"/>
      <c r="AK532" s="346"/>
      <c r="AL532" s="346"/>
      <c r="AM532" s="346"/>
      <c r="AN532" s="346"/>
      <c r="AO532" s="346"/>
      <c r="AP532" s="346"/>
      <c r="AQ532" s="346"/>
      <c r="AR532" s="346"/>
    </row>
    <row r="533" spans="1:44" s="345" customFormat="1" x14ac:dyDescent="0.25">
      <c r="A533" s="364" t="str">
        <f t="shared" si="94"/>
        <v/>
      </c>
      <c r="B533" s="673"/>
      <c r="C533" s="674"/>
      <c r="D533" s="674"/>
      <c r="E533" s="675"/>
      <c r="F533" s="752"/>
      <c r="G533" s="753"/>
      <c r="H533" s="676"/>
      <c r="I533" s="677"/>
      <c r="J533" s="366" t="str">
        <f t="shared" si="89"/>
        <v/>
      </c>
      <c r="K533" s="365"/>
      <c r="L533" s="349">
        <f t="shared" si="95"/>
        <v>1</v>
      </c>
      <c r="M533" s="349">
        <f t="shared" si="96"/>
        <v>1</v>
      </c>
      <c r="N533" s="349">
        <f t="shared" si="90"/>
        <v>1</v>
      </c>
      <c r="O533" s="349">
        <f t="shared" si="91"/>
        <v>1</v>
      </c>
      <c r="P533" s="349">
        <f t="shared" si="92"/>
        <v>4</v>
      </c>
      <c r="Q533" s="349" t="str">
        <f>IF(OR(P533=0,P533=4),"",IF(L533=100,'12 - 1 - AUXILIAR-MANTENIMIENTO'!$B$129,IF(M533=1,'12 - 1 - AUXILIAR-MANTENIMIENTO'!$B$130,IF(N533=1,'12 - 1 - AUXILIAR-MANTENIMIENTO'!$B$131,IF(O533=1,'12 - 1 - AUXILIAR-MANTENIMIENTO'!$B$132,IF(N533=100,'12 - 1 - AUXILIAR-MANTENIMIENTO'!$B$133,S533))))))</f>
        <v/>
      </c>
      <c r="R533" s="363" t="str">
        <f t="shared" si="93"/>
        <v/>
      </c>
      <c r="S533" s="362" t="str">
        <f t="shared" si="97"/>
        <v/>
      </c>
      <c r="W533" s="361"/>
      <c r="AA533" s="341"/>
      <c r="AB533" s="346"/>
      <c r="AC533" s="346"/>
      <c r="AD533" s="346"/>
      <c r="AE533" s="346"/>
      <c r="AF533" s="346"/>
      <c r="AG533" s="346"/>
      <c r="AH533" s="346"/>
      <c r="AI533" s="346"/>
      <c r="AJ533" s="346"/>
      <c r="AK533" s="346"/>
      <c r="AL533" s="346"/>
      <c r="AM533" s="346"/>
      <c r="AN533" s="346"/>
      <c r="AO533" s="346"/>
      <c r="AP533" s="346"/>
      <c r="AQ533" s="346"/>
      <c r="AR533" s="346"/>
    </row>
    <row r="534" spans="1:44" s="345" customFormat="1" x14ac:dyDescent="0.25">
      <c r="A534" s="364" t="str">
        <f t="shared" si="94"/>
        <v/>
      </c>
      <c r="B534" s="673"/>
      <c r="C534" s="674"/>
      <c r="D534" s="674"/>
      <c r="E534" s="675"/>
      <c r="F534" s="752"/>
      <c r="G534" s="753"/>
      <c r="H534" s="676"/>
      <c r="I534" s="677"/>
      <c r="J534" s="366" t="str">
        <f t="shared" si="89"/>
        <v/>
      </c>
      <c r="K534" s="365"/>
      <c r="L534" s="349">
        <f t="shared" si="95"/>
        <v>1</v>
      </c>
      <c r="M534" s="349">
        <f t="shared" si="96"/>
        <v>1</v>
      </c>
      <c r="N534" s="349">
        <f t="shared" si="90"/>
        <v>1</v>
      </c>
      <c r="O534" s="349">
        <f t="shared" si="91"/>
        <v>1</v>
      </c>
      <c r="P534" s="349">
        <f t="shared" si="92"/>
        <v>4</v>
      </c>
      <c r="Q534" s="349" t="str">
        <f>IF(OR(P534=0,P534=4),"",IF(L534=100,'12 - 1 - AUXILIAR-MANTENIMIENTO'!$B$129,IF(M534=1,'12 - 1 - AUXILIAR-MANTENIMIENTO'!$B$130,IF(N534=1,'12 - 1 - AUXILIAR-MANTENIMIENTO'!$B$131,IF(O534=1,'12 - 1 - AUXILIAR-MANTENIMIENTO'!$B$132,IF(N534=100,'12 - 1 - AUXILIAR-MANTENIMIENTO'!$B$133,S534))))))</f>
        <v/>
      </c>
      <c r="R534" s="363" t="str">
        <f t="shared" si="93"/>
        <v/>
      </c>
      <c r="S534" s="362" t="str">
        <f t="shared" si="97"/>
        <v/>
      </c>
      <c r="W534" s="361"/>
      <c r="AA534" s="341"/>
      <c r="AB534" s="346"/>
      <c r="AC534" s="346"/>
      <c r="AD534" s="346"/>
      <c r="AE534" s="346"/>
      <c r="AF534" s="346"/>
      <c r="AG534" s="346"/>
      <c r="AH534" s="346"/>
      <c r="AI534" s="346"/>
      <c r="AJ534" s="346"/>
      <c r="AK534" s="346"/>
      <c r="AL534" s="346"/>
      <c r="AM534" s="346"/>
      <c r="AN534" s="346"/>
      <c r="AO534" s="346"/>
      <c r="AP534" s="346"/>
      <c r="AQ534" s="346"/>
      <c r="AR534" s="346"/>
    </row>
    <row r="535" spans="1:44" s="345" customFormat="1" x14ac:dyDescent="0.25">
      <c r="A535" s="364" t="str">
        <f t="shared" si="94"/>
        <v/>
      </c>
      <c r="B535" s="749"/>
      <c r="C535" s="750"/>
      <c r="D535" s="750"/>
      <c r="E535" s="751"/>
      <c r="F535" s="752"/>
      <c r="G535" s="753"/>
      <c r="H535" s="756"/>
      <c r="I535" s="757"/>
      <c r="J535" s="366" t="str">
        <f t="shared" si="89"/>
        <v/>
      </c>
      <c r="K535" s="365"/>
      <c r="L535" s="349">
        <f t="shared" si="95"/>
        <v>1</v>
      </c>
      <c r="M535" s="349">
        <f t="shared" si="96"/>
        <v>1</v>
      </c>
      <c r="N535" s="349">
        <f t="shared" si="90"/>
        <v>1</v>
      </c>
      <c r="O535" s="349">
        <f t="shared" si="91"/>
        <v>1</v>
      </c>
      <c r="P535" s="349">
        <f t="shared" si="92"/>
        <v>4</v>
      </c>
      <c r="Q535" s="349" t="str">
        <f>IF(OR(P535=0,P535=4),"",IF(L535=100,'12 - 1 - AUXILIAR-MANTENIMIENTO'!$B$129,IF(M535=1,'12 - 1 - AUXILIAR-MANTENIMIENTO'!$B$130,IF(N535=1,'12 - 1 - AUXILIAR-MANTENIMIENTO'!$B$131,IF(O535=1,'12 - 1 - AUXILIAR-MANTENIMIENTO'!$B$132,IF(N535=100,'12 - 1 - AUXILIAR-MANTENIMIENTO'!$B$133,S535))))))</f>
        <v/>
      </c>
      <c r="R535" s="363" t="str">
        <f t="shared" si="93"/>
        <v/>
      </c>
      <c r="S535" s="362" t="str">
        <f t="shared" si="97"/>
        <v/>
      </c>
      <c r="U535" s="345">
        <f>U532</f>
        <v>0</v>
      </c>
      <c r="V535" s="345" t="b">
        <f t="shared" si="100"/>
        <v>0</v>
      </c>
      <c r="W535" s="361">
        <f t="shared" ref="W535:W540" si="103">IFERROR(FIND("#",J535,1),0)</f>
        <v>0</v>
      </c>
      <c r="AA535" s="341" t="str">
        <f t="shared" si="102"/>
        <v/>
      </c>
      <c r="AB535" s="346"/>
      <c r="AC535" s="346"/>
      <c r="AD535" s="346"/>
      <c r="AE535" s="346"/>
      <c r="AF535" s="346"/>
      <c r="AG535" s="346"/>
      <c r="AH535" s="346"/>
      <c r="AI535" s="346"/>
      <c r="AJ535" s="346"/>
      <c r="AK535" s="346"/>
      <c r="AL535" s="346"/>
      <c r="AM535" s="346"/>
      <c r="AN535" s="346"/>
      <c r="AO535" s="346"/>
      <c r="AP535" s="346"/>
      <c r="AQ535" s="346"/>
      <c r="AR535" s="346"/>
    </row>
    <row r="536" spans="1:44" s="345" customFormat="1" x14ac:dyDescent="0.25">
      <c r="A536" s="364" t="str">
        <f t="shared" si="94"/>
        <v/>
      </c>
      <c r="B536" s="749"/>
      <c r="C536" s="750"/>
      <c r="D536" s="750"/>
      <c r="E536" s="751"/>
      <c r="F536" s="752"/>
      <c r="G536" s="753"/>
      <c r="H536" s="756"/>
      <c r="I536" s="757"/>
      <c r="J536" s="366" t="str">
        <f t="shared" si="89"/>
        <v/>
      </c>
      <c r="K536" s="365"/>
      <c r="L536" s="349">
        <f t="shared" si="95"/>
        <v>1</v>
      </c>
      <c r="M536" s="349">
        <f t="shared" si="96"/>
        <v>1</v>
      </c>
      <c r="N536" s="349">
        <f t="shared" si="90"/>
        <v>1</v>
      </c>
      <c r="O536" s="349">
        <f t="shared" si="91"/>
        <v>1</v>
      </c>
      <c r="P536" s="349">
        <f t="shared" si="92"/>
        <v>4</v>
      </c>
      <c r="Q536" s="349" t="str">
        <f>IF(OR(P536=0,P536=4),"",IF(L536=100,'12 - 1 - AUXILIAR-MANTENIMIENTO'!$B$129,IF(M536=1,'12 - 1 - AUXILIAR-MANTENIMIENTO'!$B$130,IF(N536=1,'12 - 1 - AUXILIAR-MANTENIMIENTO'!$B$131,IF(O536=1,'12 - 1 - AUXILIAR-MANTENIMIENTO'!$B$132,IF(N536=100,'12 - 1 - AUXILIAR-MANTENIMIENTO'!$B$133,S536))))))</f>
        <v/>
      </c>
      <c r="R536" s="363" t="str">
        <f t="shared" si="93"/>
        <v/>
      </c>
      <c r="S536" s="362" t="str">
        <f t="shared" si="97"/>
        <v/>
      </c>
      <c r="U536" s="345">
        <f t="shared" si="101"/>
        <v>0</v>
      </c>
      <c r="V536" s="345" t="b">
        <f t="shared" si="100"/>
        <v>0</v>
      </c>
      <c r="W536" s="361">
        <f t="shared" si="103"/>
        <v>0</v>
      </c>
      <c r="AA536" s="341" t="str">
        <f t="shared" si="102"/>
        <v/>
      </c>
      <c r="AB536" s="346"/>
      <c r="AC536" s="346"/>
      <c r="AD536" s="346"/>
      <c r="AE536" s="346"/>
      <c r="AF536" s="346"/>
      <c r="AG536" s="346"/>
      <c r="AH536" s="346"/>
      <c r="AI536" s="346"/>
      <c r="AJ536" s="346"/>
      <c r="AK536" s="346"/>
      <c r="AL536" s="346"/>
      <c r="AM536" s="346"/>
      <c r="AN536" s="346"/>
      <c r="AO536" s="346"/>
      <c r="AP536" s="346"/>
      <c r="AQ536" s="346"/>
      <c r="AR536" s="346"/>
    </row>
    <row r="537" spans="1:44" s="345" customFormat="1" x14ac:dyDescent="0.25">
      <c r="A537" s="364" t="str">
        <f t="shared" si="94"/>
        <v/>
      </c>
      <c r="B537" s="749"/>
      <c r="C537" s="750"/>
      <c r="D537" s="750"/>
      <c r="E537" s="751"/>
      <c r="F537" s="752"/>
      <c r="G537" s="753"/>
      <c r="H537" s="756"/>
      <c r="I537" s="757"/>
      <c r="J537" s="366" t="str">
        <f t="shared" si="89"/>
        <v/>
      </c>
      <c r="K537" s="365"/>
      <c r="L537" s="349">
        <f t="shared" si="95"/>
        <v>1</v>
      </c>
      <c r="M537" s="349">
        <f t="shared" si="96"/>
        <v>1</v>
      </c>
      <c r="N537" s="349">
        <f t="shared" si="90"/>
        <v>1</v>
      </c>
      <c r="O537" s="349">
        <f t="shared" si="91"/>
        <v>1</v>
      </c>
      <c r="P537" s="349">
        <f t="shared" si="92"/>
        <v>4</v>
      </c>
      <c r="Q537" s="349" t="str">
        <f>IF(OR(P537=0,P537=4),"",IF(L537=100,'12 - 1 - AUXILIAR-MANTENIMIENTO'!$B$129,IF(M537=1,'12 - 1 - AUXILIAR-MANTENIMIENTO'!$B$130,IF(N537=1,'12 - 1 - AUXILIAR-MANTENIMIENTO'!$B$131,IF(O537=1,'12 - 1 - AUXILIAR-MANTENIMIENTO'!$B$132,IF(N537=100,'12 - 1 - AUXILIAR-MANTENIMIENTO'!$B$133,S537))))))</f>
        <v/>
      </c>
      <c r="R537" s="363" t="str">
        <f t="shared" si="93"/>
        <v/>
      </c>
      <c r="S537" s="362" t="str">
        <f t="shared" si="97"/>
        <v/>
      </c>
      <c r="U537" s="345">
        <f t="shared" si="101"/>
        <v>0</v>
      </c>
      <c r="V537" s="345" t="b">
        <f t="shared" si="100"/>
        <v>0</v>
      </c>
      <c r="W537" s="361">
        <f t="shared" si="103"/>
        <v>0</v>
      </c>
      <c r="AA537" s="341" t="str">
        <f t="shared" si="102"/>
        <v/>
      </c>
      <c r="AB537" s="346"/>
      <c r="AC537" s="346"/>
      <c r="AD537" s="346"/>
      <c r="AE537" s="346"/>
      <c r="AF537" s="346"/>
      <c r="AG537" s="346"/>
      <c r="AH537" s="346"/>
      <c r="AI537" s="346"/>
      <c r="AJ537" s="346"/>
      <c r="AK537" s="346"/>
      <c r="AL537" s="346"/>
      <c r="AM537" s="346"/>
      <c r="AN537" s="346"/>
      <c r="AO537" s="346"/>
      <c r="AP537" s="346"/>
      <c r="AQ537" s="346"/>
      <c r="AR537" s="346"/>
    </row>
    <row r="538" spans="1:44" s="345" customFormat="1" x14ac:dyDescent="0.25">
      <c r="A538" s="364" t="str">
        <f t="shared" si="94"/>
        <v/>
      </c>
      <c r="B538" s="749"/>
      <c r="C538" s="750"/>
      <c r="D538" s="750"/>
      <c r="E538" s="751"/>
      <c r="F538" s="752"/>
      <c r="G538" s="753"/>
      <c r="H538" s="756"/>
      <c r="I538" s="757"/>
      <c r="J538" s="366" t="str">
        <f t="shared" si="89"/>
        <v/>
      </c>
      <c r="K538" s="365"/>
      <c r="L538" s="349">
        <f t="shared" si="95"/>
        <v>1</v>
      </c>
      <c r="M538" s="349">
        <f t="shared" si="96"/>
        <v>1</v>
      </c>
      <c r="N538" s="349">
        <f t="shared" si="90"/>
        <v>1</v>
      </c>
      <c r="O538" s="349">
        <f t="shared" si="91"/>
        <v>1</v>
      </c>
      <c r="P538" s="349">
        <f t="shared" si="92"/>
        <v>4</v>
      </c>
      <c r="Q538" s="349" t="str">
        <f>IF(OR(P538=0,P538=4),"",IF(L538=100,'12 - 1 - AUXILIAR-MANTENIMIENTO'!$B$129,IF(M538=1,'12 - 1 - AUXILIAR-MANTENIMIENTO'!$B$130,IF(N538=1,'12 - 1 - AUXILIAR-MANTENIMIENTO'!$B$131,IF(O538=1,'12 - 1 - AUXILIAR-MANTENIMIENTO'!$B$132,IF(N538=100,'12 - 1 - AUXILIAR-MANTENIMIENTO'!$B$133,S538))))))</f>
        <v/>
      </c>
      <c r="R538" s="363" t="str">
        <f t="shared" si="93"/>
        <v/>
      </c>
      <c r="S538" s="362" t="str">
        <f t="shared" si="97"/>
        <v/>
      </c>
      <c r="U538" s="345">
        <f t="shared" si="101"/>
        <v>0</v>
      </c>
      <c r="V538" s="345" t="b">
        <f t="shared" si="100"/>
        <v>0</v>
      </c>
      <c r="W538" s="361">
        <f t="shared" si="103"/>
        <v>0</v>
      </c>
      <c r="AA538" s="341" t="str">
        <f t="shared" si="102"/>
        <v/>
      </c>
      <c r="AB538" s="346"/>
      <c r="AC538" s="346"/>
      <c r="AD538" s="346"/>
      <c r="AE538" s="346"/>
      <c r="AF538" s="346"/>
      <c r="AG538" s="346"/>
      <c r="AH538" s="346"/>
      <c r="AI538" s="346"/>
      <c r="AJ538" s="346"/>
      <c r="AK538" s="346"/>
      <c r="AL538" s="346"/>
      <c r="AM538" s="346"/>
      <c r="AN538" s="346"/>
      <c r="AO538" s="346"/>
      <c r="AP538" s="346"/>
      <c r="AQ538" s="346"/>
      <c r="AR538" s="346"/>
    </row>
    <row r="539" spans="1:44" s="345" customFormat="1" x14ac:dyDescent="0.25">
      <c r="A539" s="364" t="str">
        <f t="shared" si="94"/>
        <v/>
      </c>
      <c r="B539" s="749"/>
      <c r="C539" s="750"/>
      <c r="D539" s="750"/>
      <c r="E539" s="751"/>
      <c r="F539" s="752"/>
      <c r="G539" s="753"/>
      <c r="H539" s="756"/>
      <c r="I539" s="757"/>
      <c r="J539" s="366" t="str">
        <f t="shared" si="89"/>
        <v/>
      </c>
      <c r="K539" s="350"/>
      <c r="L539" s="349">
        <f t="shared" si="95"/>
        <v>1</v>
      </c>
      <c r="M539" s="349">
        <f t="shared" si="96"/>
        <v>1</v>
      </c>
      <c r="N539" s="349">
        <f t="shared" si="90"/>
        <v>1</v>
      </c>
      <c r="O539" s="349">
        <f t="shared" si="91"/>
        <v>1</v>
      </c>
      <c r="P539" s="349">
        <f t="shared" si="92"/>
        <v>4</v>
      </c>
      <c r="Q539" s="349" t="str">
        <f>IF(OR(P539=0,P539=4),"",IF(L539=100,'12 - 1 - AUXILIAR-MANTENIMIENTO'!$B$129,IF(M539=1,'12 - 1 - AUXILIAR-MANTENIMIENTO'!$B$130,IF(N539=1,'12 - 1 - AUXILIAR-MANTENIMIENTO'!$B$131,IF(O539=1,'12 - 1 - AUXILIAR-MANTENIMIENTO'!$B$132,IF(N539=100,'12 - 1 - AUXILIAR-MANTENIMIENTO'!$B$133,S539))))))</f>
        <v/>
      </c>
      <c r="R539" s="363" t="str">
        <f t="shared" si="93"/>
        <v/>
      </c>
      <c r="S539" s="362" t="str">
        <f t="shared" si="97"/>
        <v/>
      </c>
      <c r="U539" s="345">
        <f>U538</f>
        <v>0</v>
      </c>
      <c r="V539" s="345" t="b">
        <f t="shared" si="100"/>
        <v>0</v>
      </c>
      <c r="W539" s="361">
        <f t="shared" si="103"/>
        <v>0</v>
      </c>
      <c r="AA539" s="341" t="str">
        <f t="shared" si="102"/>
        <v/>
      </c>
      <c r="AB539" s="346"/>
      <c r="AC539" s="346"/>
      <c r="AD539" s="346"/>
      <c r="AE539" s="346"/>
      <c r="AF539" s="346"/>
      <c r="AG539" s="346"/>
      <c r="AH539" s="346"/>
      <c r="AI539" s="346"/>
      <c r="AJ539" s="346"/>
      <c r="AK539" s="346"/>
      <c r="AL539" s="346"/>
      <c r="AM539" s="346"/>
      <c r="AN539" s="346"/>
      <c r="AO539" s="346"/>
      <c r="AP539" s="346"/>
      <c r="AQ539" s="346"/>
      <c r="AR539" s="346"/>
    </row>
    <row r="540" spans="1:44" s="345" customFormat="1" x14ac:dyDescent="0.25">
      <c r="A540" s="364" t="str">
        <f t="shared" si="94"/>
        <v/>
      </c>
      <c r="B540" s="749"/>
      <c r="C540" s="750"/>
      <c r="D540" s="750"/>
      <c r="E540" s="751"/>
      <c r="F540" s="752"/>
      <c r="G540" s="753"/>
      <c r="H540" s="756"/>
      <c r="I540" s="757"/>
      <c r="J540" s="366" t="str">
        <f t="shared" si="89"/>
        <v/>
      </c>
      <c r="K540" s="350"/>
      <c r="L540" s="349">
        <f t="shared" si="95"/>
        <v>1</v>
      </c>
      <c r="M540" s="349">
        <f t="shared" si="96"/>
        <v>1</v>
      </c>
      <c r="N540" s="349">
        <f t="shared" si="90"/>
        <v>1</v>
      </c>
      <c r="O540" s="349">
        <f t="shared" si="91"/>
        <v>1</v>
      </c>
      <c r="P540" s="349">
        <f t="shared" si="92"/>
        <v>4</v>
      </c>
      <c r="Q540" s="349" t="str">
        <f>IF(OR(P540=0,P540=4),"",IF(L540=100,'12 - 1 - AUXILIAR-MANTENIMIENTO'!$B$129,IF(M540=1,'12 - 1 - AUXILIAR-MANTENIMIENTO'!$B$130,IF(N540=1,'12 - 1 - AUXILIAR-MANTENIMIENTO'!$B$131,IF(O540=1,'12 - 1 - AUXILIAR-MANTENIMIENTO'!$B$132,IF(N540=100,'12 - 1 - AUXILIAR-MANTENIMIENTO'!$B$133,S540))))))</f>
        <v/>
      </c>
      <c r="R540" s="363" t="str">
        <f t="shared" si="93"/>
        <v/>
      </c>
      <c r="S540" s="362" t="str">
        <f t="shared" si="97"/>
        <v/>
      </c>
      <c r="U540" s="345">
        <f t="shared" si="101"/>
        <v>0</v>
      </c>
      <c r="V540" s="345" t="b">
        <f t="shared" si="100"/>
        <v>0</v>
      </c>
      <c r="W540" s="361">
        <f t="shared" si="103"/>
        <v>0</v>
      </c>
      <c r="AA540" s="341" t="str">
        <f t="shared" si="102"/>
        <v/>
      </c>
      <c r="AB540" s="346"/>
      <c r="AC540" s="346"/>
      <c r="AD540" s="346"/>
      <c r="AE540" s="346"/>
      <c r="AF540" s="346"/>
      <c r="AG540" s="346"/>
      <c r="AH540" s="346"/>
      <c r="AI540" s="346"/>
      <c r="AJ540" s="346"/>
      <c r="AK540" s="346"/>
      <c r="AL540" s="346"/>
      <c r="AM540" s="346"/>
      <c r="AN540" s="346"/>
      <c r="AO540" s="346"/>
      <c r="AP540" s="346"/>
      <c r="AQ540" s="346"/>
      <c r="AR540" s="346"/>
    </row>
    <row r="541" spans="1:44" s="345" customFormat="1" ht="81.75" customHeight="1" x14ac:dyDescent="0.25">
      <c r="A541" s="360"/>
      <c r="B541" s="359"/>
      <c r="C541" s="359"/>
      <c r="D541" s="359"/>
      <c r="E541" s="359"/>
      <c r="F541" s="358"/>
      <c r="G541" s="358"/>
      <c r="H541" s="357"/>
      <c r="I541" s="357"/>
      <c r="J541" s="356"/>
      <c r="K541" s="350"/>
      <c r="L541" s="350"/>
      <c r="M541" s="349"/>
      <c r="N541" s="349"/>
      <c r="O541" s="349"/>
      <c r="P541" s="349"/>
      <c r="Q541" s="349"/>
      <c r="R541" s="348"/>
      <c r="S541" s="347"/>
      <c r="AA541" s="341" t="s">
        <v>953</v>
      </c>
      <c r="AB541" s="346"/>
      <c r="AC541" s="346"/>
      <c r="AD541" s="346"/>
      <c r="AE541" s="346"/>
      <c r="AF541" s="346"/>
      <c r="AG541" s="346"/>
      <c r="AH541" s="346"/>
      <c r="AI541" s="346"/>
      <c r="AJ541" s="346"/>
      <c r="AK541" s="346"/>
      <c r="AL541" s="346"/>
      <c r="AM541" s="346"/>
      <c r="AN541" s="346"/>
      <c r="AO541" s="346"/>
      <c r="AP541" s="346"/>
      <c r="AQ541" s="346"/>
      <c r="AR541" s="346"/>
    </row>
    <row r="542" spans="1:44" s="345" customFormat="1" ht="21" customHeight="1" x14ac:dyDescent="0.25">
      <c r="A542" s="355"/>
      <c r="B542" s="760" t="s">
        <v>955</v>
      </c>
      <c r="C542" s="760"/>
      <c r="D542" s="354"/>
      <c r="E542" s="760" t="str">
        <f>'12 - 1 - AUXILIAR-MANTENIMIENTO'!D116</f>
        <v>Firma y sello de Responsable/Tomador de Póliza</v>
      </c>
      <c r="F542" s="760"/>
      <c r="G542" s="760"/>
      <c r="H542" s="760"/>
      <c r="I542" s="760"/>
      <c r="J542" s="760"/>
      <c r="K542" s="350"/>
      <c r="L542" s="350"/>
      <c r="M542" s="349"/>
      <c r="N542" s="349"/>
      <c r="O542" s="349"/>
      <c r="P542" s="349"/>
      <c r="Q542" s="349"/>
      <c r="R542" s="348"/>
      <c r="S542" s="347"/>
      <c r="AA542" s="341" t="s">
        <v>953</v>
      </c>
      <c r="AB542" s="346"/>
      <c r="AC542" s="346"/>
      <c r="AD542" s="346"/>
      <c r="AE542" s="346"/>
      <c r="AF542" s="346"/>
      <c r="AG542" s="346"/>
      <c r="AH542" s="346"/>
      <c r="AI542" s="346"/>
      <c r="AJ542" s="346"/>
      <c r="AK542" s="346"/>
      <c r="AL542" s="346"/>
      <c r="AM542" s="346"/>
      <c r="AN542" s="346"/>
      <c r="AO542" s="346"/>
      <c r="AP542" s="346"/>
      <c r="AQ542" s="346"/>
      <c r="AR542" s="346"/>
    </row>
    <row r="543" spans="1:44" s="345" customFormat="1" ht="13.5" customHeight="1" x14ac:dyDescent="0.25">
      <c r="A543" s="355"/>
      <c r="B543" s="353"/>
      <c r="C543" s="353"/>
      <c r="D543" s="354"/>
      <c r="E543" s="354"/>
      <c r="F543" s="353"/>
      <c r="G543" s="353"/>
      <c r="H543" s="352"/>
      <c r="I543" s="352"/>
      <c r="J543" s="351"/>
      <c r="K543" s="350"/>
      <c r="L543" s="350"/>
      <c r="M543" s="349"/>
      <c r="N543" s="349"/>
      <c r="O543" s="349"/>
      <c r="P543" s="349"/>
      <c r="Q543" s="349"/>
      <c r="R543" s="348"/>
      <c r="S543" s="347"/>
      <c r="X543" s="201"/>
      <c r="AA543" s="341" t="s">
        <v>953</v>
      </c>
      <c r="AB543" s="346"/>
      <c r="AC543" s="346"/>
      <c r="AD543" s="346"/>
      <c r="AE543" s="346"/>
      <c r="AF543" s="346"/>
      <c r="AG543" s="346"/>
      <c r="AH543" s="346"/>
      <c r="AI543" s="346"/>
      <c r="AJ543" s="346"/>
      <c r="AK543" s="346"/>
      <c r="AL543" s="346"/>
      <c r="AM543" s="346"/>
      <c r="AN543" s="346"/>
      <c r="AO543" s="346"/>
      <c r="AP543" s="346"/>
      <c r="AQ543" s="346"/>
      <c r="AR543" s="346"/>
    </row>
    <row r="544" spans="1:44" s="202" customFormat="1" ht="41.25" customHeight="1" x14ac:dyDescent="0.25">
      <c r="A544" s="344"/>
      <c r="B544" s="758" t="s">
        <v>954</v>
      </c>
      <c r="C544" s="758"/>
      <c r="D544" s="758"/>
      <c r="E544" s="758"/>
      <c r="F544" s="758"/>
      <c r="G544" s="758"/>
      <c r="H544" s="758"/>
      <c r="I544" s="758"/>
      <c r="J544" s="759"/>
      <c r="M544" s="342"/>
      <c r="N544" s="342"/>
      <c r="O544" s="342"/>
      <c r="P544" s="342"/>
      <c r="Q544" s="343"/>
      <c r="R544" s="342"/>
      <c r="W544" s="201"/>
      <c r="X544" s="201"/>
      <c r="Y544" s="201"/>
      <c r="Z544" s="201"/>
      <c r="AA544" s="341" t="s">
        <v>953</v>
      </c>
    </row>
  </sheetData>
  <sheetProtection algorithmName="SHA-512" hashValue="9iT7i5TJx4QIyBWFSgdZ1emnvIQZGr49UK0dd6yGDWCX3+cO/543MeDNXofhvQ8wGD39+MjiLYVed4Guz0izRQ==" saltValue="/+FHipaQNG/KzqDrKw3wDg==" spinCount="100000" sheet="1" objects="1" scenarios="1" selectLockedCells="1" autoFilter="0"/>
  <protectedRanges>
    <protectedRange sqref="B36:I540" name="LISTADO"/>
    <protectedRange sqref="C16 C19:C21" name="VIGENCIA COBERTURA"/>
    <protectedRange sqref="C9:F13 J9:J14" name="DATOS DEL CLIENTE"/>
  </protectedRanges>
  <autoFilter ref="AA1:AD544" xr:uid="{00000000-0009-0000-0000-000010000000}">
    <filterColumn colId="1" showButton="0"/>
    <filterColumn colId="2" showButton="0"/>
  </autoFilter>
  <dataConsolidate/>
  <mergeCells count="1199">
    <mergeCell ref="A33:J33"/>
    <mergeCell ref="H9:I9"/>
    <mergeCell ref="H10:I10"/>
    <mergeCell ref="C20:D20"/>
    <mergeCell ref="C19:D19"/>
    <mergeCell ref="A18:D18"/>
    <mergeCell ref="C31:D32"/>
    <mergeCell ref="F18:J18"/>
    <mergeCell ref="A12:B12"/>
    <mergeCell ref="C12:F12"/>
    <mergeCell ref="A23:J23"/>
    <mergeCell ref="H12:I12"/>
    <mergeCell ref="AB1:AD7"/>
    <mergeCell ref="C3:J4"/>
    <mergeCell ref="F19:G19"/>
    <mergeCell ref="F20:G20"/>
    <mergeCell ref="C6:F6"/>
    <mergeCell ref="H14:I14"/>
    <mergeCell ref="A8:J8"/>
    <mergeCell ref="H13:I13"/>
    <mergeCell ref="C9:F9"/>
    <mergeCell ref="C10:F10"/>
    <mergeCell ref="A9:B9"/>
    <mergeCell ref="A10:B10"/>
    <mergeCell ref="A11:B11"/>
    <mergeCell ref="H11:I11"/>
    <mergeCell ref="C13:F13"/>
    <mergeCell ref="C11:F11"/>
    <mergeCell ref="B22:J22"/>
    <mergeCell ref="B350:E350"/>
    <mergeCell ref="B351:E351"/>
    <mergeCell ref="F351:G351"/>
    <mergeCell ref="B357:E357"/>
    <mergeCell ref="F354:G354"/>
    <mergeCell ref="H356:I356"/>
    <mergeCell ref="A13:B13"/>
    <mergeCell ref="H352:I352"/>
    <mergeCell ref="H353:I353"/>
    <mergeCell ref="B353:E353"/>
    <mergeCell ref="B356:E356"/>
    <mergeCell ref="A16:B16"/>
    <mergeCell ref="H30:J30"/>
    <mergeCell ref="H31:J31"/>
    <mergeCell ref="A19:B19"/>
    <mergeCell ref="A20:B20"/>
    <mergeCell ref="H16:J16"/>
    <mergeCell ref="A21:B21"/>
    <mergeCell ref="A28:J28"/>
    <mergeCell ref="B344:E344"/>
    <mergeCell ref="F347:G347"/>
    <mergeCell ref="C21:D21"/>
    <mergeCell ref="F21:G21"/>
    <mergeCell ref="F348:G348"/>
    <mergeCell ref="F349:G349"/>
    <mergeCell ref="A25:J25"/>
    <mergeCell ref="A30:B30"/>
    <mergeCell ref="D16:G16"/>
    <mergeCell ref="A26:J26"/>
    <mergeCell ref="H29:J29"/>
    <mergeCell ref="A34:J34"/>
    <mergeCell ref="C30:D30"/>
    <mergeCell ref="B364:E364"/>
    <mergeCell ref="F364:G364"/>
    <mergeCell ref="B362:E362"/>
    <mergeCell ref="B363:E363"/>
    <mergeCell ref="H364:I364"/>
    <mergeCell ref="B365:E365"/>
    <mergeCell ref="F365:G365"/>
    <mergeCell ref="B352:E352"/>
    <mergeCell ref="F352:G352"/>
    <mergeCell ref="F353:G353"/>
    <mergeCell ref="F362:G362"/>
    <mergeCell ref="F363:G363"/>
    <mergeCell ref="H362:I362"/>
    <mergeCell ref="H363:I363"/>
    <mergeCell ref="H357:I357"/>
    <mergeCell ref="H358:I358"/>
    <mergeCell ref="B361:E361"/>
    <mergeCell ref="B358:E358"/>
    <mergeCell ref="B359:E359"/>
    <mergeCell ref="F357:G357"/>
    <mergeCell ref="F361:G361"/>
    <mergeCell ref="F358:G358"/>
    <mergeCell ref="F359:G359"/>
    <mergeCell ref="F360:G360"/>
    <mergeCell ref="H360:I360"/>
    <mergeCell ref="H361:I361"/>
    <mergeCell ref="B360:E360"/>
    <mergeCell ref="B354:E354"/>
    <mergeCell ref="B355:E355"/>
    <mergeCell ref="H354:I354"/>
    <mergeCell ref="H355:I355"/>
    <mergeCell ref="B372:E372"/>
    <mergeCell ref="F372:G372"/>
    <mergeCell ref="H372:I372"/>
    <mergeCell ref="B373:E373"/>
    <mergeCell ref="F373:G373"/>
    <mergeCell ref="H373:I373"/>
    <mergeCell ref="B370:E370"/>
    <mergeCell ref="F370:G370"/>
    <mergeCell ref="H370:I370"/>
    <mergeCell ref="B371:E371"/>
    <mergeCell ref="F371:G371"/>
    <mergeCell ref="H371:I371"/>
    <mergeCell ref="H365:I365"/>
    <mergeCell ref="B368:E368"/>
    <mergeCell ref="F368:G368"/>
    <mergeCell ref="H368:I368"/>
    <mergeCell ref="B369:E369"/>
    <mergeCell ref="F369:G369"/>
    <mergeCell ref="H369:I369"/>
    <mergeCell ref="B367:E367"/>
    <mergeCell ref="F367:G367"/>
    <mergeCell ref="H367:I367"/>
    <mergeCell ref="B366:E366"/>
    <mergeCell ref="F366:G366"/>
    <mergeCell ref="H366:I366"/>
    <mergeCell ref="B378:E378"/>
    <mergeCell ref="F378:G378"/>
    <mergeCell ref="H378:I378"/>
    <mergeCell ref="B379:E379"/>
    <mergeCell ref="F379:G379"/>
    <mergeCell ref="H379:I379"/>
    <mergeCell ref="B376:E376"/>
    <mergeCell ref="F376:G376"/>
    <mergeCell ref="H376:I376"/>
    <mergeCell ref="B377:E377"/>
    <mergeCell ref="F377:G377"/>
    <mergeCell ref="H377:I377"/>
    <mergeCell ref="B374:E374"/>
    <mergeCell ref="F374:G374"/>
    <mergeCell ref="H374:I374"/>
    <mergeCell ref="B375:E375"/>
    <mergeCell ref="F375:G375"/>
    <mergeCell ref="H375:I375"/>
    <mergeCell ref="B384:E384"/>
    <mergeCell ref="F384:G384"/>
    <mergeCell ref="H384:I384"/>
    <mergeCell ref="B385:E385"/>
    <mergeCell ref="F385:G385"/>
    <mergeCell ref="H385:I385"/>
    <mergeCell ref="B382:E382"/>
    <mergeCell ref="F382:G382"/>
    <mergeCell ref="H382:I382"/>
    <mergeCell ref="B383:E383"/>
    <mergeCell ref="F383:G383"/>
    <mergeCell ref="H383:I383"/>
    <mergeCell ref="B380:E380"/>
    <mergeCell ref="F380:G380"/>
    <mergeCell ref="H380:I380"/>
    <mergeCell ref="B381:E381"/>
    <mergeCell ref="F381:G381"/>
    <mergeCell ref="H381:I381"/>
    <mergeCell ref="B390:E390"/>
    <mergeCell ref="F390:G390"/>
    <mergeCell ref="H390:I390"/>
    <mergeCell ref="B391:E391"/>
    <mergeCell ref="F391:G391"/>
    <mergeCell ref="H391:I391"/>
    <mergeCell ref="B388:E388"/>
    <mergeCell ref="F388:G388"/>
    <mergeCell ref="H388:I388"/>
    <mergeCell ref="B389:E389"/>
    <mergeCell ref="F389:G389"/>
    <mergeCell ref="H389:I389"/>
    <mergeCell ref="B386:E386"/>
    <mergeCell ref="F386:G386"/>
    <mergeCell ref="H386:I386"/>
    <mergeCell ref="B387:E387"/>
    <mergeCell ref="F387:G387"/>
    <mergeCell ref="H387:I387"/>
    <mergeCell ref="B396:E396"/>
    <mergeCell ref="F396:G396"/>
    <mergeCell ref="H396:I396"/>
    <mergeCell ref="B397:E397"/>
    <mergeCell ref="F397:G397"/>
    <mergeCell ref="H397:I397"/>
    <mergeCell ref="B394:E394"/>
    <mergeCell ref="F394:G394"/>
    <mergeCell ref="H394:I394"/>
    <mergeCell ref="B395:E395"/>
    <mergeCell ref="F395:G395"/>
    <mergeCell ref="H395:I395"/>
    <mergeCell ref="B392:E392"/>
    <mergeCell ref="F392:G392"/>
    <mergeCell ref="H392:I392"/>
    <mergeCell ref="B393:E393"/>
    <mergeCell ref="F393:G393"/>
    <mergeCell ref="H393:I393"/>
    <mergeCell ref="B402:E402"/>
    <mergeCell ref="F402:G402"/>
    <mergeCell ref="H402:I402"/>
    <mergeCell ref="B403:E403"/>
    <mergeCell ref="F403:G403"/>
    <mergeCell ref="H403:I403"/>
    <mergeCell ref="B400:E400"/>
    <mergeCell ref="F400:G400"/>
    <mergeCell ref="H400:I400"/>
    <mergeCell ref="B401:E401"/>
    <mergeCell ref="F401:G401"/>
    <mergeCell ref="H401:I401"/>
    <mergeCell ref="B398:E398"/>
    <mergeCell ref="F398:G398"/>
    <mergeCell ref="H398:I398"/>
    <mergeCell ref="B399:E399"/>
    <mergeCell ref="F399:G399"/>
    <mergeCell ref="H399:I399"/>
    <mergeCell ref="B408:E408"/>
    <mergeCell ref="F408:G408"/>
    <mergeCell ref="H408:I408"/>
    <mergeCell ref="B409:E409"/>
    <mergeCell ref="F409:G409"/>
    <mergeCell ref="H409:I409"/>
    <mergeCell ref="B406:E406"/>
    <mergeCell ref="F406:G406"/>
    <mergeCell ref="H406:I406"/>
    <mergeCell ref="B407:E407"/>
    <mergeCell ref="F407:G407"/>
    <mergeCell ref="H407:I407"/>
    <mergeCell ref="B404:E404"/>
    <mergeCell ref="F404:G404"/>
    <mergeCell ref="H404:I404"/>
    <mergeCell ref="B405:E405"/>
    <mergeCell ref="F405:G405"/>
    <mergeCell ref="H405:I405"/>
    <mergeCell ref="B414:E414"/>
    <mergeCell ref="F414:G414"/>
    <mergeCell ref="H414:I414"/>
    <mergeCell ref="B415:E415"/>
    <mergeCell ref="F415:G415"/>
    <mergeCell ref="H415:I415"/>
    <mergeCell ref="B412:E412"/>
    <mergeCell ref="F412:G412"/>
    <mergeCell ref="H412:I412"/>
    <mergeCell ref="B413:E413"/>
    <mergeCell ref="F413:G413"/>
    <mergeCell ref="H413:I413"/>
    <mergeCell ref="B410:E410"/>
    <mergeCell ref="F410:G410"/>
    <mergeCell ref="H410:I410"/>
    <mergeCell ref="B411:E411"/>
    <mergeCell ref="F411:G411"/>
    <mergeCell ref="H411:I411"/>
    <mergeCell ref="H432:I432"/>
    <mergeCell ref="F432:G432"/>
    <mergeCell ref="B432:E432"/>
    <mergeCell ref="H431:I431"/>
    <mergeCell ref="F431:G431"/>
    <mergeCell ref="B431:E431"/>
    <mergeCell ref="B416:E416"/>
    <mergeCell ref="F416:G416"/>
    <mergeCell ref="H416:I416"/>
    <mergeCell ref="B417:E417"/>
    <mergeCell ref="F417:G417"/>
    <mergeCell ref="H417:I417"/>
    <mergeCell ref="H428:I428"/>
    <mergeCell ref="F428:G428"/>
    <mergeCell ref="B428:E428"/>
    <mergeCell ref="H427:I427"/>
    <mergeCell ref="F427:G427"/>
    <mergeCell ref="B427:E427"/>
    <mergeCell ref="H430:I430"/>
    <mergeCell ref="F430:G430"/>
    <mergeCell ref="B430:E430"/>
    <mergeCell ref="H429:I429"/>
    <mergeCell ref="F429:G429"/>
    <mergeCell ref="B429:E429"/>
    <mergeCell ref="H418:I418"/>
    <mergeCell ref="F418:G418"/>
    <mergeCell ref="B418:E418"/>
    <mergeCell ref="H437:I437"/>
    <mergeCell ref="B438:E438"/>
    <mergeCell ref="F438:G438"/>
    <mergeCell ref="H438:I438"/>
    <mergeCell ref="F436:G436"/>
    <mergeCell ref="H436:I436"/>
    <mergeCell ref="F433:G433"/>
    <mergeCell ref="H420:I420"/>
    <mergeCell ref="F420:G420"/>
    <mergeCell ref="B420:E420"/>
    <mergeCell ref="H419:I419"/>
    <mergeCell ref="F419:G419"/>
    <mergeCell ref="B419:E419"/>
    <mergeCell ref="H422:I422"/>
    <mergeCell ref="F422:G422"/>
    <mergeCell ref="B422:E422"/>
    <mergeCell ref="H421:I421"/>
    <mergeCell ref="F421:G421"/>
    <mergeCell ref="B421:E421"/>
    <mergeCell ref="H424:I424"/>
    <mergeCell ref="F424:G424"/>
    <mergeCell ref="B424:E424"/>
    <mergeCell ref="H423:I423"/>
    <mergeCell ref="F423:G423"/>
    <mergeCell ref="B423:E423"/>
    <mergeCell ref="H426:I426"/>
    <mergeCell ref="F426:G426"/>
    <mergeCell ref="B426:E426"/>
    <mergeCell ref="H425:I425"/>
    <mergeCell ref="H433:I433"/>
    <mergeCell ref="F425:G425"/>
    <mergeCell ref="B425:E425"/>
    <mergeCell ref="B449:E449"/>
    <mergeCell ref="H449:I449"/>
    <mergeCell ref="B450:E450"/>
    <mergeCell ref="F450:G450"/>
    <mergeCell ref="B439:E439"/>
    <mergeCell ref="F439:G439"/>
    <mergeCell ref="H439:I439"/>
    <mergeCell ref="B444:E444"/>
    <mergeCell ref="F444:G444"/>
    <mergeCell ref="H444:I444"/>
    <mergeCell ref="H445:I445"/>
    <mergeCell ref="B434:E434"/>
    <mergeCell ref="F434:G434"/>
    <mergeCell ref="H434:I434"/>
    <mergeCell ref="B435:E435"/>
    <mergeCell ref="F435:G435"/>
    <mergeCell ref="H435:I435"/>
    <mergeCell ref="B436:E436"/>
    <mergeCell ref="B437:E437"/>
    <mergeCell ref="F437:G437"/>
    <mergeCell ref="B442:E442"/>
    <mergeCell ref="F442:G442"/>
    <mergeCell ref="H442:I442"/>
    <mergeCell ref="B443:E443"/>
    <mergeCell ref="F443:G443"/>
    <mergeCell ref="H443:I443"/>
    <mergeCell ref="B445:E445"/>
    <mergeCell ref="F440:G440"/>
    <mergeCell ref="B446:E446"/>
    <mergeCell ref="F446:G446"/>
    <mergeCell ref="H446:I446"/>
    <mergeCell ref="H450:I450"/>
    <mergeCell ref="B465:E465"/>
    <mergeCell ref="F465:G465"/>
    <mergeCell ref="H465:I465"/>
    <mergeCell ref="B457:E457"/>
    <mergeCell ref="F457:G457"/>
    <mergeCell ref="F462:G462"/>
    <mergeCell ref="F463:G463"/>
    <mergeCell ref="F461:G461"/>
    <mergeCell ref="B461:E461"/>
    <mergeCell ref="B458:E458"/>
    <mergeCell ref="F458:G458"/>
    <mergeCell ref="B460:E460"/>
    <mergeCell ref="F460:G460"/>
    <mergeCell ref="B464:E464"/>
    <mergeCell ref="F464:G464"/>
    <mergeCell ref="H459:I459"/>
    <mergeCell ref="H462:I462"/>
    <mergeCell ref="B454:E454"/>
    <mergeCell ref="B455:E455"/>
    <mergeCell ref="B456:E456"/>
    <mergeCell ref="B447:E447"/>
    <mergeCell ref="F447:G447"/>
    <mergeCell ref="H447:I447"/>
    <mergeCell ref="B453:E453"/>
    <mergeCell ref="F453:G453"/>
    <mergeCell ref="H453:I453"/>
    <mergeCell ref="H451:I451"/>
    <mergeCell ref="H452:I452"/>
    <mergeCell ref="B478:E478"/>
    <mergeCell ref="H477:I477"/>
    <mergeCell ref="H466:I466"/>
    <mergeCell ref="B467:E467"/>
    <mergeCell ref="F467:G467"/>
    <mergeCell ref="H467:I467"/>
    <mergeCell ref="F471:G471"/>
    <mergeCell ref="B472:E472"/>
    <mergeCell ref="F472:G472"/>
    <mergeCell ref="H472:I472"/>
    <mergeCell ref="B470:E470"/>
    <mergeCell ref="F470:G470"/>
    <mergeCell ref="H470:I470"/>
    <mergeCell ref="B469:E469"/>
    <mergeCell ref="F469:G469"/>
    <mergeCell ref="B466:E466"/>
    <mergeCell ref="F466:G466"/>
    <mergeCell ref="B468:E468"/>
    <mergeCell ref="B474:E474"/>
    <mergeCell ref="H475:I475"/>
    <mergeCell ref="H476:I476"/>
    <mergeCell ref="B531:E531"/>
    <mergeCell ref="B537:E537"/>
    <mergeCell ref="F530:G530"/>
    <mergeCell ref="F532:G532"/>
    <mergeCell ref="B535:E535"/>
    <mergeCell ref="B527:E527"/>
    <mergeCell ref="F527:G527"/>
    <mergeCell ref="B526:E526"/>
    <mergeCell ref="B532:E532"/>
    <mergeCell ref="B530:E530"/>
    <mergeCell ref="B482:E482"/>
    <mergeCell ref="B517:E517"/>
    <mergeCell ref="F525:G525"/>
    <mergeCell ref="B516:E516"/>
    <mergeCell ref="B518:E518"/>
    <mergeCell ref="B520:E520"/>
    <mergeCell ref="B519:E519"/>
    <mergeCell ref="B484:E484"/>
    <mergeCell ref="F500:G500"/>
    <mergeCell ref="F501:G501"/>
    <mergeCell ref="F502:G502"/>
    <mergeCell ref="F503:G503"/>
    <mergeCell ref="F504:G504"/>
    <mergeCell ref="F505:G505"/>
    <mergeCell ref="F506:G506"/>
    <mergeCell ref="F533:G533"/>
    <mergeCell ref="F534:G534"/>
    <mergeCell ref="E542:J542"/>
    <mergeCell ref="B433:E433"/>
    <mergeCell ref="B440:E440"/>
    <mergeCell ref="B441:E441"/>
    <mergeCell ref="B448:E448"/>
    <mergeCell ref="B451:E451"/>
    <mergeCell ref="B452:E452"/>
    <mergeCell ref="B459:E459"/>
    <mergeCell ref="B462:E462"/>
    <mergeCell ref="B463:E463"/>
    <mergeCell ref="F539:G539"/>
    <mergeCell ref="F540:G540"/>
    <mergeCell ref="H539:I539"/>
    <mergeCell ref="H540:I540"/>
    <mergeCell ref="B542:C542"/>
    <mergeCell ref="B539:E539"/>
    <mergeCell ref="B540:E540"/>
    <mergeCell ref="B528:E528"/>
    <mergeCell ref="B525:E525"/>
    <mergeCell ref="B536:E536"/>
    <mergeCell ref="F531:G531"/>
    <mergeCell ref="B521:E521"/>
    <mergeCell ref="B538:E538"/>
    <mergeCell ref="F535:G535"/>
    <mergeCell ref="F468:G468"/>
    <mergeCell ref="F537:G537"/>
    <mergeCell ref="B473:E473"/>
    <mergeCell ref="B477:E477"/>
    <mergeCell ref="B471:E471"/>
    <mergeCell ref="F538:G538"/>
    <mergeCell ref="F536:G536"/>
    <mergeCell ref="F526:G526"/>
    <mergeCell ref="B523:E523"/>
    <mergeCell ref="B479:E479"/>
    <mergeCell ref="B480:E480"/>
    <mergeCell ref="B475:E475"/>
    <mergeCell ref="B476:E476"/>
    <mergeCell ref="B529:E529"/>
    <mergeCell ref="F529:G529"/>
    <mergeCell ref="B524:E524"/>
    <mergeCell ref="B522:E522"/>
    <mergeCell ref="F522:G522"/>
    <mergeCell ref="F476:G476"/>
    <mergeCell ref="F477:G477"/>
    <mergeCell ref="F481:G481"/>
    <mergeCell ref="F483:G483"/>
    <mergeCell ref="F516:G516"/>
    <mergeCell ref="F518:G518"/>
    <mergeCell ref="F520:G520"/>
    <mergeCell ref="F478:G478"/>
    <mergeCell ref="F521:G521"/>
    <mergeCell ref="F523:G523"/>
    <mergeCell ref="F479:G479"/>
    <mergeCell ref="F480:G480"/>
    <mergeCell ref="F517:G517"/>
    <mergeCell ref="F524:G524"/>
    <mergeCell ref="B481:E481"/>
    <mergeCell ref="B483:E483"/>
    <mergeCell ref="F528:G528"/>
    <mergeCell ref="H457:I457"/>
    <mergeCell ref="H458:I458"/>
    <mergeCell ref="H460:I460"/>
    <mergeCell ref="H455:I455"/>
    <mergeCell ref="H463:I463"/>
    <mergeCell ref="H461:I461"/>
    <mergeCell ref="H456:I456"/>
    <mergeCell ref="H528:I528"/>
    <mergeCell ref="H517:I517"/>
    <mergeCell ref="H483:I483"/>
    <mergeCell ref="H516:I516"/>
    <mergeCell ref="H481:I481"/>
    <mergeCell ref="H454:I454"/>
    <mergeCell ref="F519:G519"/>
    <mergeCell ref="H478:I478"/>
    <mergeCell ref="H479:I479"/>
    <mergeCell ref="H480:I480"/>
    <mergeCell ref="H468:I468"/>
    <mergeCell ref="F482:G482"/>
    <mergeCell ref="H473:I473"/>
    <mergeCell ref="H474:I474"/>
    <mergeCell ref="F475:G475"/>
    <mergeCell ref="H471:I471"/>
    <mergeCell ref="H469:I469"/>
    <mergeCell ref="F474:G474"/>
    <mergeCell ref="F484:G484"/>
    <mergeCell ref="H484:I484"/>
    <mergeCell ref="F488:G488"/>
    <mergeCell ref="F489:G489"/>
    <mergeCell ref="F498:G498"/>
    <mergeCell ref="F499:G499"/>
    <mergeCell ref="F473:G473"/>
    <mergeCell ref="H538:I538"/>
    <mergeCell ref="H518:I518"/>
    <mergeCell ref="H522:I522"/>
    <mergeCell ref="H525:I525"/>
    <mergeCell ref="H529:I529"/>
    <mergeCell ref="H520:I520"/>
    <mergeCell ref="H519:I519"/>
    <mergeCell ref="H523:I523"/>
    <mergeCell ref="H535:I535"/>
    <mergeCell ref="H521:I521"/>
    <mergeCell ref="H537:I537"/>
    <mergeCell ref="H531:I531"/>
    <mergeCell ref="H527:I527"/>
    <mergeCell ref="H526:I526"/>
    <mergeCell ref="H530:I530"/>
    <mergeCell ref="H532:I532"/>
    <mergeCell ref="H464:I464"/>
    <mergeCell ref="H536:I536"/>
    <mergeCell ref="H482:I482"/>
    <mergeCell ref="H440:I440"/>
    <mergeCell ref="H441:I441"/>
    <mergeCell ref="H448:I448"/>
    <mergeCell ref="H524:I524"/>
    <mergeCell ref="F56:G56"/>
    <mergeCell ref="F57:G57"/>
    <mergeCell ref="F58:G58"/>
    <mergeCell ref="F59:G59"/>
    <mergeCell ref="F60:G60"/>
    <mergeCell ref="F61:G61"/>
    <mergeCell ref="F62:G62"/>
    <mergeCell ref="F63:G63"/>
    <mergeCell ref="B64:E64"/>
    <mergeCell ref="F47:G47"/>
    <mergeCell ref="F48:G48"/>
    <mergeCell ref="F49:G49"/>
    <mergeCell ref="F50:G50"/>
    <mergeCell ref="F51:G51"/>
    <mergeCell ref="F52:G52"/>
    <mergeCell ref="F53:G53"/>
    <mergeCell ref="F54:G54"/>
    <mergeCell ref="F55:G55"/>
    <mergeCell ref="B74:E74"/>
    <mergeCell ref="B75:E75"/>
    <mergeCell ref="B76:E76"/>
    <mergeCell ref="B77:E77"/>
    <mergeCell ref="B78:E78"/>
    <mergeCell ref="B79:E79"/>
    <mergeCell ref="B80:E80"/>
    <mergeCell ref="B81:E81"/>
    <mergeCell ref="B82:E82"/>
    <mergeCell ref="B65:E65"/>
    <mergeCell ref="B66:E66"/>
    <mergeCell ref="B67:E67"/>
    <mergeCell ref="B68:E68"/>
    <mergeCell ref="B69:E69"/>
    <mergeCell ref="B70:E70"/>
    <mergeCell ref="B71:E71"/>
    <mergeCell ref="B72:E72"/>
    <mergeCell ref="B73:E73"/>
    <mergeCell ref="B92:E92"/>
    <mergeCell ref="B93:E93"/>
    <mergeCell ref="B94:E94"/>
    <mergeCell ref="B95:E95"/>
    <mergeCell ref="B96:E96"/>
    <mergeCell ref="B97:E97"/>
    <mergeCell ref="B98:E98"/>
    <mergeCell ref="B99:E99"/>
    <mergeCell ref="B100:E100"/>
    <mergeCell ref="B83:E83"/>
    <mergeCell ref="B84:E84"/>
    <mergeCell ref="B85:E85"/>
    <mergeCell ref="B86:E86"/>
    <mergeCell ref="B87:E87"/>
    <mergeCell ref="B88:E88"/>
    <mergeCell ref="B89:E89"/>
    <mergeCell ref="B90:E90"/>
    <mergeCell ref="B91:E91"/>
    <mergeCell ref="B110:E110"/>
    <mergeCell ref="B111:E111"/>
    <mergeCell ref="B112:E112"/>
    <mergeCell ref="B113:E113"/>
    <mergeCell ref="B114:E114"/>
    <mergeCell ref="B115:E115"/>
    <mergeCell ref="B116:E116"/>
    <mergeCell ref="B117:E117"/>
    <mergeCell ref="B118:E118"/>
    <mergeCell ref="B101:E101"/>
    <mergeCell ref="B102:E102"/>
    <mergeCell ref="B103:E103"/>
    <mergeCell ref="B104:E104"/>
    <mergeCell ref="B105:E105"/>
    <mergeCell ref="B106:E106"/>
    <mergeCell ref="B107:E107"/>
    <mergeCell ref="B108:E108"/>
    <mergeCell ref="B109:E109"/>
    <mergeCell ref="B128:E128"/>
    <mergeCell ref="B129:E129"/>
    <mergeCell ref="B130:E130"/>
    <mergeCell ref="B131:E131"/>
    <mergeCell ref="B132:E132"/>
    <mergeCell ref="B133:E133"/>
    <mergeCell ref="B134:E134"/>
    <mergeCell ref="B135:E135"/>
    <mergeCell ref="B136:E136"/>
    <mergeCell ref="B119:E119"/>
    <mergeCell ref="B120:E120"/>
    <mergeCell ref="B121:E121"/>
    <mergeCell ref="B122:E122"/>
    <mergeCell ref="B123:E123"/>
    <mergeCell ref="B124:E124"/>
    <mergeCell ref="B125:E125"/>
    <mergeCell ref="B126:E126"/>
    <mergeCell ref="B127:E127"/>
    <mergeCell ref="B146:E146"/>
    <mergeCell ref="B147:E147"/>
    <mergeCell ref="B148:E148"/>
    <mergeCell ref="B149:E149"/>
    <mergeCell ref="B150:E150"/>
    <mergeCell ref="B151:E151"/>
    <mergeCell ref="B152:E152"/>
    <mergeCell ref="B153:E153"/>
    <mergeCell ref="B154:E154"/>
    <mergeCell ref="B137:E137"/>
    <mergeCell ref="B138:E138"/>
    <mergeCell ref="B139:E139"/>
    <mergeCell ref="B140:E140"/>
    <mergeCell ref="B141:E141"/>
    <mergeCell ref="B142:E142"/>
    <mergeCell ref="B143:E143"/>
    <mergeCell ref="B144:E144"/>
    <mergeCell ref="B145:E145"/>
    <mergeCell ref="B164:E164"/>
    <mergeCell ref="B165:E165"/>
    <mergeCell ref="B166:E166"/>
    <mergeCell ref="B167:E167"/>
    <mergeCell ref="B168:E168"/>
    <mergeCell ref="B169:E169"/>
    <mergeCell ref="B170:E170"/>
    <mergeCell ref="B171:E171"/>
    <mergeCell ref="B172:E172"/>
    <mergeCell ref="B155:E155"/>
    <mergeCell ref="B156:E156"/>
    <mergeCell ref="B157:E157"/>
    <mergeCell ref="B158:E158"/>
    <mergeCell ref="B159:E159"/>
    <mergeCell ref="B160:E160"/>
    <mergeCell ref="B161:E161"/>
    <mergeCell ref="B162:E162"/>
    <mergeCell ref="B163:E163"/>
    <mergeCell ref="B182:E182"/>
    <mergeCell ref="B183:E183"/>
    <mergeCell ref="B184:E184"/>
    <mergeCell ref="B185:E185"/>
    <mergeCell ref="B186:E186"/>
    <mergeCell ref="B187:E187"/>
    <mergeCell ref="B188:E188"/>
    <mergeCell ref="B189:E189"/>
    <mergeCell ref="B190:E190"/>
    <mergeCell ref="B173:E173"/>
    <mergeCell ref="B174:E174"/>
    <mergeCell ref="B175:E175"/>
    <mergeCell ref="B176:E176"/>
    <mergeCell ref="B177:E177"/>
    <mergeCell ref="B178:E178"/>
    <mergeCell ref="B179:E179"/>
    <mergeCell ref="B180:E180"/>
    <mergeCell ref="B181:E181"/>
    <mergeCell ref="B200:E200"/>
    <mergeCell ref="B201:E201"/>
    <mergeCell ref="B202:E202"/>
    <mergeCell ref="B203:E203"/>
    <mergeCell ref="B204:E204"/>
    <mergeCell ref="B205:E205"/>
    <mergeCell ref="B206:E206"/>
    <mergeCell ref="B207:E207"/>
    <mergeCell ref="B208:E208"/>
    <mergeCell ref="B191:E191"/>
    <mergeCell ref="B192:E192"/>
    <mergeCell ref="B193:E193"/>
    <mergeCell ref="B194:E194"/>
    <mergeCell ref="B195:E195"/>
    <mergeCell ref="B196:E196"/>
    <mergeCell ref="B197:E197"/>
    <mergeCell ref="B198:E198"/>
    <mergeCell ref="B199:E199"/>
    <mergeCell ref="B218:E218"/>
    <mergeCell ref="B219:E219"/>
    <mergeCell ref="B220:E220"/>
    <mergeCell ref="B221:E221"/>
    <mergeCell ref="B222:E222"/>
    <mergeCell ref="B223:E223"/>
    <mergeCell ref="B224:E224"/>
    <mergeCell ref="B225:E225"/>
    <mergeCell ref="B226:E226"/>
    <mergeCell ref="B209:E209"/>
    <mergeCell ref="B210:E210"/>
    <mergeCell ref="B211:E211"/>
    <mergeCell ref="B212:E212"/>
    <mergeCell ref="B213:E213"/>
    <mergeCell ref="B214:E214"/>
    <mergeCell ref="B215:E215"/>
    <mergeCell ref="B216:E216"/>
    <mergeCell ref="B217:E217"/>
    <mergeCell ref="B236:E236"/>
    <mergeCell ref="B237:E237"/>
    <mergeCell ref="B238:E238"/>
    <mergeCell ref="B239:E239"/>
    <mergeCell ref="B240:E240"/>
    <mergeCell ref="B241:E241"/>
    <mergeCell ref="B242:E242"/>
    <mergeCell ref="B243:E243"/>
    <mergeCell ref="B244:E244"/>
    <mergeCell ref="B227:E227"/>
    <mergeCell ref="B228:E228"/>
    <mergeCell ref="B229:E229"/>
    <mergeCell ref="B230:E230"/>
    <mergeCell ref="B231:E231"/>
    <mergeCell ref="B232:E232"/>
    <mergeCell ref="B233:E233"/>
    <mergeCell ref="B234:E234"/>
    <mergeCell ref="B235:E235"/>
    <mergeCell ref="B254:E254"/>
    <mergeCell ref="B255:E255"/>
    <mergeCell ref="B256:E256"/>
    <mergeCell ref="B257:E257"/>
    <mergeCell ref="B258:E258"/>
    <mergeCell ref="B259:E259"/>
    <mergeCell ref="B260:E260"/>
    <mergeCell ref="B261:E261"/>
    <mergeCell ref="B262:E262"/>
    <mergeCell ref="B245:E245"/>
    <mergeCell ref="B246:E246"/>
    <mergeCell ref="B247:E247"/>
    <mergeCell ref="B248:E248"/>
    <mergeCell ref="B249:E249"/>
    <mergeCell ref="B250:E250"/>
    <mergeCell ref="B251:E251"/>
    <mergeCell ref="B252:E252"/>
    <mergeCell ref="B253:E253"/>
    <mergeCell ref="B285:E285"/>
    <mergeCell ref="B286:E286"/>
    <mergeCell ref="B287:E287"/>
    <mergeCell ref="B288:E288"/>
    <mergeCell ref="B289:E289"/>
    <mergeCell ref="B272:E272"/>
    <mergeCell ref="B273:E273"/>
    <mergeCell ref="B274:E274"/>
    <mergeCell ref="B275:E275"/>
    <mergeCell ref="B276:E276"/>
    <mergeCell ref="B277:E277"/>
    <mergeCell ref="B278:E278"/>
    <mergeCell ref="B279:E279"/>
    <mergeCell ref="B280:E280"/>
    <mergeCell ref="B263:E263"/>
    <mergeCell ref="B264:E264"/>
    <mergeCell ref="B265:E265"/>
    <mergeCell ref="B266:E266"/>
    <mergeCell ref="B267:E267"/>
    <mergeCell ref="B268:E268"/>
    <mergeCell ref="B269:E269"/>
    <mergeCell ref="B270:E270"/>
    <mergeCell ref="B271:E271"/>
    <mergeCell ref="F72:G72"/>
    <mergeCell ref="B308:E308"/>
    <mergeCell ref="B309:E309"/>
    <mergeCell ref="B310:E310"/>
    <mergeCell ref="B311:E311"/>
    <mergeCell ref="B312:E312"/>
    <mergeCell ref="B313:E313"/>
    <mergeCell ref="B314:E314"/>
    <mergeCell ref="B315:E315"/>
    <mergeCell ref="B316:E316"/>
    <mergeCell ref="B299:E299"/>
    <mergeCell ref="B300:E300"/>
    <mergeCell ref="B301:E301"/>
    <mergeCell ref="B302:E302"/>
    <mergeCell ref="B303:E303"/>
    <mergeCell ref="B304:E304"/>
    <mergeCell ref="B305:E305"/>
    <mergeCell ref="B306:E306"/>
    <mergeCell ref="B307:E307"/>
    <mergeCell ref="B290:E290"/>
    <mergeCell ref="B291:E291"/>
    <mergeCell ref="B292:E292"/>
    <mergeCell ref="B293:E293"/>
    <mergeCell ref="B294:E294"/>
    <mergeCell ref="B295:E295"/>
    <mergeCell ref="B296:E296"/>
    <mergeCell ref="B297:E297"/>
    <mergeCell ref="B298:E298"/>
    <mergeCell ref="B281:E281"/>
    <mergeCell ref="B282:E282"/>
    <mergeCell ref="B283:E283"/>
    <mergeCell ref="B284:E284"/>
    <mergeCell ref="F73:G73"/>
    <mergeCell ref="F74:G74"/>
    <mergeCell ref="F75:G75"/>
    <mergeCell ref="F76:G76"/>
    <mergeCell ref="F77:G77"/>
    <mergeCell ref="F78:G78"/>
    <mergeCell ref="F79:G79"/>
    <mergeCell ref="F80:G80"/>
    <mergeCell ref="F81:G81"/>
    <mergeCell ref="B317:E317"/>
    <mergeCell ref="B318:E318"/>
    <mergeCell ref="H38:I38"/>
    <mergeCell ref="H39:I39"/>
    <mergeCell ref="H40:I40"/>
    <mergeCell ref="H41:I41"/>
    <mergeCell ref="H42:I42"/>
    <mergeCell ref="H43:I43"/>
    <mergeCell ref="H44:I44"/>
    <mergeCell ref="H45:I45"/>
    <mergeCell ref="H46:I46"/>
    <mergeCell ref="H47:I47"/>
    <mergeCell ref="H48:I48"/>
    <mergeCell ref="H49:I49"/>
    <mergeCell ref="H50:I50"/>
    <mergeCell ref="F64:G64"/>
    <mergeCell ref="F65:G65"/>
    <mergeCell ref="F66:G66"/>
    <mergeCell ref="F67:G67"/>
    <mergeCell ref="F68:G68"/>
    <mergeCell ref="F69:G69"/>
    <mergeCell ref="F70:G70"/>
    <mergeCell ref="F71:G71"/>
    <mergeCell ref="F91:G91"/>
    <mergeCell ref="F92:G92"/>
    <mergeCell ref="F93:G93"/>
    <mergeCell ref="F94:G94"/>
    <mergeCell ref="F95:G95"/>
    <mergeCell ref="F96:G96"/>
    <mergeCell ref="F97:G97"/>
    <mergeCell ref="F98:G98"/>
    <mergeCell ref="F99:G99"/>
    <mergeCell ref="F82:G82"/>
    <mergeCell ref="F83:G83"/>
    <mergeCell ref="F84:G84"/>
    <mergeCell ref="F85:G85"/>
    <mergeCell ref="F86:G86"/>
    <mergeCell ref="F87:G87"/>
    <mergeCell ref="F88:G88"/>
    <mergeCell ref="F89:G89"/>
    <mergeCell ref="F90:G90"/>
    <mergeCell ref="F109:G109"/>
    <mergeCell ref="F110:G110"/>
    <mergeCell ref="F111:G111"/>
    <mergeCell ref="F112:G112"/>
    <mergeCell ref="F113:G113"/>
    <mergeCell ref="F114:G114"/>
    <mergeCell ref="F115:G115"/>
    <mergeCell ref="F116:G116"/>
    <mergeCell ref="F117:G117"/>
    <mergeCell ref="F100:G100"/>
    <mergeCell ref="F101:G101"/>
    <mergeCell ref="F102:G102"/>
    <mergeCell ref="F103:G103"/>
    <mergeCell ref="F104:G104"/>
    <mergeCell ref="F105:G105"/>
    <mergeCell ref="F106:G106"/>
    <mergeCell ref="F107:G107"/>
    <mergeCell ref="F108:G108"/>
    <mergeCell ref="F127:G127"/>
    <mergeCell ref="F128:G128"/>
    <mergeCell ref="F129:G129"/>
    <mergeCell ref="F130:G130"/>
    <mergeCell ref="F131:G131"/>
    <mergeCell ref="F132:G132"/>
    <mergeCell ref="F133:G133"/>
    <mergeCell ref="F134:G134"/>
    <mergeCell ref="F135:G135"/>
    <mergeCell ref="F118:G118"/>
    <mergeCell ref="F119:G119"/>
    <mergeCell ref="F120:G120"/>
    <mergeCell ref="F121:G121"/>
    <mergeCell ref="F122:G122"/>
    <mergeCell ref="F123:G123"/>
    <mergeCell ref="F124:G124"/>
    <mergeCell ref="F125:G125"/>
    <mergeCell ref="F126:G126"/>
    <mergeCell ref="F145:G145"/>
    <mergeCell ref="F146:G146"/>
    <mergeCell ref="F147:G147"/>
    <mergeCell ref="F148:G148"/>
    <mergeCell ref="F149:G149"/>
    <mergeCell ref="F150:G150"/>
    <mergeCell ref="F151:G151"/>
    <mergeCell ref="F152:G152"/>
    <mergeCell ref="F153:G153"/>
    <mergeCell ref="F136:G136"/>
    <mergeCell ref="F137:G137"/>
    <mergeCell ref="F138:G138"/>
    <mergeCell ref="F139:G139"/>
    <mergeCell ref="F140:G140"/>
    <mergeCell ref="F141:G141"/>
    <mergeCell ref="F142:G142"/>
    <mergeCell ref="F143:G143"/>
    <mergeCell ref="F144:G144"/>
    <mergeCell ref="F163:G163"/>
    <mergeCell ref="F164:G164"/>
    <mergeCell ref="F165:G165"/>
    <mergeCell ref="F166:G166"/>
    <mergeCell ref="F167:G167"/>
    <mergeCell ref="F168:G168"/>
    <mergeCell ref="F169:G169"/>
    <mergeCell ref="F170:G170"/>
    <mergeCell ref="F171:G171"/>
    <mergeCell ref="F154:G154"/>
    <mergeCell ref="F155:G155"/>
    <mergeCell ref="F156:G156"/>
    <mergeCell ref="F157:G157"/>
    <mergeCell ref="F158:G158"/>
    <mergeCell ref="F159:G159"/>
    <mergeCell ref="F160:G160"/>
    <mergeCell ref="F161:G161"/>
    <mergeCell ref="F162:G162"/>
    <mergeCell ref="F181:G181"/>
    <mergeCell ref="F182:G182"/>
    <mergeCell ref="F183:G183"/>
    <mergeCell ref="F184:G184"/>
    <mergeCell ref="F185:G185"/>
    <mergeCell ref="F186:G186"/>
    <mergeCell ref="F187:G187"/>
    <mergeCell ref="F188:G188"/>
    <mergeCell ref="F189:G189"/>
    <mergeCell ref="F172:G172"/>
    <mergeCell ref="F173:G173"/>
    <mergeCell ref="F174:G174"/>
    <mergeCell ref="F175:G175"/>
    <mergeCell ref="F176:G176"/>
    <mergeCell ref="F177:G177"/>
    <mergeCell ref="F178:G178"/>
    <mergeCell ref="F179:G179"/>
    <mergeCell ref="F180:G180"/>
    <mergeCell ref="F199:G199"/>
    <mergeCell ref="F200:G200"/>
    <mergeCell ref="F201:G201"/>
    <mergeCell ref="F202:G202"/>
    <mergeCell ref="F203:G203"/>
    <mergeCell ref="F204:G204"/>
    <mergeCell ref="F205:G205"/>
    <mergeCell ref="F206:G206"/>
    <mergeCell ref="F207:G207"/>
    <mergeCell ref="F190:G190"/>
    <mergeCell ref="F191:G191"/>
    <mergeCell ref="F192:G192"/>
    <mergeCell ref="F193:G193"/>
    <mergeCell ref="F194:G194"/>
    <mergeCell ref="F195:G195"/>
    <mergeCell ref="F196:G196"/>
    <mergeCell ref="F197:G197"/>
    <mergeCell ref="F198:G198"/>
    <mergeCell ref="F217:G217"/>
    <mergeCell ref="F218:G218"/>
    <mergeCell ref="F219:G219"/>
    <mergeCell ref="F220:G220"/>
    <mergeCell ref="F221:G221"/>
    <mergeCell ref="F222:G222"/>
    <mergeCell ref="F223:G223"/>
    <mergeCell ref="F224:G224"/>
    <mergeCell ref="F225:G225"/>
    <mergeCell ref="F208:G208"/>
    <mergeCell ref="F209:G209"/>
    <mergeCell ref="F210:G210"/>
    <mergeCell ref="F211:G211"/>
    <mergeCell ref="F212:G212"/>
    <mergeCell ref="F213:G213"/>
    <mergeCell ref="F214:G214"/>
    <mergeCell ref="F215:G215"/>
    <mergeCell ref="F216:G216"/>
    <mergeCell ref="F235:G235"/>
    <mergeCell ref="F236:G236"/>
    <mergeCell ref="F237:G237"/>
    <mergeCell ref="F238:G238"/>
    <mergeCell ref="F239:G239"/>
    <mergeCell ref="F240:G240"/>
    <mergeCell ref="F241:G241"/>
    <mergeCell ref="F242:G242"/>
    <mergeCell ref="F243:G243"/>
    <mergeCell ref="F226:G226"/>
    <mergeCell ref="F227:G227"/>
    <mergeCell ref="F228:G228"/>
    <mergeCell ref="F229:G229"/>
    <mergeCell ref="F230:G230"/>
    <mergeCell ref="F231:G231"/>
    <mergeCell ref="F232:G232"/>
    <mergeCell ref="F233:G233"/>
    <mergeCell ref="F234:G234"/>
    <mergeCell ref="F253:G253"/>
    <mergeCell ref="F254:G254"/>
    <mergeCell ref="F255:G255"/>
    <mergeCell ref="F256:G256"/>
    <mergeCell ref="F257:G257"/>
    <mergeCell ref="F258:G258"/>
    <mergeCell ref="F259:G259"/>
    <mergeCell ref="F260:G260"/>
    <mergeCell ref="F261:G261"/>
    <mergeCell ref="F244:G244"/>
    <mergeCell ref="F245:G245"/>
    <mergeCell ref="F246:G246"/>
    <mergeCell ref="F247:G247"/>
    <mergeCell ref="F248:G248"/>
    <mergeCell ref="F249:G249"/>
    <mergeCell ref="F250:G250"/>
    <mergeCell ref="F251:G251"/>
    <mergeCell ref="F252:G252"/>
    <mergeCell ref="F271:G271"/>
    <mergeCell ref="F272:G272"/>
    <mergeCell ref="F273:G273"/>
    <mergeCell ref="F274:G274"/>
    <mergeCell ref="F275:G275"/>
    <mergeCell ref="F276:G276"/>
    <mergeCell ref="F277:G277"/>
    <mergeCell ref="F278:G278"/>
    <mergeCell ref="F279:G279"/>
    <mergeCell ref="F262:G262"/>
    <mergeCell ref="F263:G263"/>
    <mergeCell ref="F264:G264"/>
    <mergeCell ref="F265:G265"/>
    <mergeCell ref="F266:G266"/>
    <mergeCell ref="F267:G267"/>
    <mergeCell ref="F268:G268"/>
    <mergeCell ref="F269:G269"/>
    <mergeCell ref="F270:G270"/>
    <mergeCell ref="F289:G289"/>
    <mergeCell ref="F290:G290"/>
    <mergeCell ref="F291:G291"/>
    <mergeCell ref="F292:G292"/>
    <mergeCell ref="F293:G293"/>
    <mergeCell ref="F294:G294"/>
    <mergeCell ref="F295:G295"/>
    <mergeCell ref="F296:G296"/>
    <mergeCell ref="F297:G297"/>
    <mergeCell ref="F280:G280"/>
    <mergeCell ref="F281:G281"/>
    <mergeCell ref="F282:G282"/>
    <mergeCell ref="F283:G283"/>
    <mergeCell ref="F284:G284"/>
    <mergeCell ref="F285:G285"/>
    <mergeCell ref="F286:G286"/>
    <mergeCell ref="F287:G287"/>
    <mergeCell ref="F288:G288"/>
    <mergeCell ref="F307:G307"/>
    <mergeCell ref="F308:G308"/>
    <mergeCell ref="F309:G309"/>
    <mergeCell ref="F310:G310"/>
    <mergeCell ref="F311:G311"/>
    <mergeCell ref="F312:G312"/>
    <mergeCell ref="F313:G313"/>
    <mergeCell ref="F314:G314"/>
    <mergeCell ref="F315:G315"/>
    <mergeCell ref="F298:G298"/>
    <mergeCell ref="F299:G299"/>
    <mergeCell ref="F300:G300"/>
    <mergeCell ref="F301:G301"/>
    <mergeCell ref="F302:G302"/>
    <mergeCell ref="F303:G303"/>
    <mergeCell ref="F304:G304"/>
    <mergeCell ref="F305:G305"/>
    <mergeCell ref="F306:G306"/>
    <mergeCell ref="F325:G325"/>
    <mergeCell ref="F326:G326"/>
    <mergeCell ref="F327:G327"/>
    <mergeCell ref="F328:G328"/>
    <mergeCell ref="F329:G329"/>
    <mergeCell ref="F330:G330"/>
    <mergeCell ref="F331:G331"/>
    <mergeCell ref="F332:G332"/>
    <mergeCell ref="F333:G333"/>
    <mergeCell ref="F316:G316"/>
    <mergeCell ref="F317:G317"/>
    <mergeCell ref="F318:G318"/>
    <mergeCell ref="F319:G319"/>
    <mergeCell ref="F320:G320"/>
    <mergeCell ref="F321:G321"/>
    <mergeCell ref="F322:G322"/>
    <mergeCell ref="F323:G323"/>
    <mergeCell ref="F324:G324"/>
    <mergeCell ref="F338:G338"/>
    <mergeCell ref="F339:G339"/>
    <mergeCell ref="F485:G485"/>
    <mergeCell ref="F486:G486"/>
    <mergeCell ref="F487:G487"/>
    <mergeCell ref="F490:G490"/>
    <mergeCell ref="F491:G491"/>
    <mergeCell ref="F492:G492"/>
    <mergeCell ref="F493:G493"/>
    <mergeCell ref="F494:G494"/>
    <mergeCell ref="F495:G495"/>
    <mergeCell ref="F496:G496"/>
    <mergeCell ref="F497:G497"/>
    <mergeCell ref="F441:G441"/>
    <mergeCell ref="F448:G448"/>
    <mergeCell ref="F451:G451"/>
    <mergeCell ref="F452:G452"/>
    <mergeCell ref="F459:G459"/>
    <mergeCell ref="F454:G454"/>
    <mergeCell ref="F445:G445"/>
    <mergeCell ref="F455:G455"/>
    <mergeCell ref="F449:G449"/>
    <mergeCell ref="F456:G456"/>
    <mergeCell ref="F350:G350"/>
    <mergeCell ref="F507:G507"/>
    <mergeCell ref="F508:G508"/>
    <mergeCell ref="F509:G509"/>
    <mergeCell ref="F510:G510"/>
    <mergeCell ref="F511:G511"/>
    <mergeCell ref="F512:G512"/>
    <mergeCell ref="F513:G513"/>
    <mergeCell ref="F514:G514"/>
    <mergeCell ref="F515:G515"/>
    <mergeCell ref="B544:J544"/>
    <mergeCell ref="F356:G356"/>
    <mergeCell ref="B346:E346"/>
    <mergeCell ref="H359:I359"/>
    <mergeCell ref="B342:E342"/>
    <mergeCell ref="B345:E345"/>
    <mergeCell ref="F37:G37"/>
    <mergeCell ref="F36:G36"/>
    <mergeCell ref="F345:G345"/>
    <mergeCell ref="B63:E63"/>
    <mergeCell ref="B62:E62"/>
    <mergeCell ref="B61:E61"/>
    <mergeCell ref="B60:E60"/>
    <mergeCell ref="B59:E59"/>
    <mergeCell ref="B58:E58"/>
    <mergeCell ref="B57:E57"/>
    <mergeCell ref="B56:E56"/>
    <mergeCell ref="B319:E319"/>
    <mergeCell ref="B320:E320"/>
    <mergeCell ref="B321:E321"/>
    <mergeCell ref="B322:E322"/>
    <mergeCell ref="B323:E323"/>
    <mergeCell ref="B324:E324"/>
    <mergeCell ref="H37:I37"/>
    <mergeCell ref="B349:E349"/>
    <mergeCell ref="F355:G355"/>
    <mergeCell ref="F340:G340"/>
    <mergeCell ref="F343:G343"/>
    <mergeCell ref="F342:G342"/>
    <mergeCell ref="F341:G341"/>
    <mergeCell ref="H36:I36"/>
    <mergeCell ref="F46:G46"/>
    <mergeCell ref="F45:G45"/>
    <mergeCell ref="F44:G44"/>
    <mergeCell ref="F43:G43"/>
    <mergeCell ref="F42:G42"/>
    <mergeCell ref="F41:G41"/>
    <mergeCell ref="F40:G40"/>
    <mergeCell ref="F39:G39"/>
    <mergeCell ref="F38:G38"/>
    <mergeCell ref="B50:E50"/>
    <mergeCell ref="B49:E49"/>
    <mergeCell ref="B48:E48"/>
    <mergeCell ref="B47:E47"/>
    <mergeCell ref="B46:E46"/>
    <mergeCell ref="B45:E45"/>
    <mergeCell ref="B336:E336"/>
    <mergeCell ref="B337:E337"/>
    <mergeCell ref="B338:E338"/>
    <mergeCell ref="B339:E339"/>
    <mergeCell ref="B325:E325"/>
    <mergeCell ref="B326:E326"/>
    <mergeCell ref="B327:E327"/>
    <mergeCell ref="B328:E328"/>
    <mergeCell ref="B329:E329"/>
    <mergeCell ref="B44:E44"/>
    <mergeCell ref="B43:E43"/>
    <mergeCell ref="B42:E42"/>
    <mergeCell ref="B41:E41"/>
    <mergeCell ref="B40:E40"/>
    <mergeCell ref="B39:E39"/>
    <mergeCell ref="B38:E38"/>
    <mergeCell ref="B348:E348"/>
    <mergeCell ref="B347:E347"/>
    <mergeCell ref="F344:G344"/>
    <mergeCell ref="F346:G346"/>
    <mergeCell ref="B36:E36"/>
    <mergeCell ref="B35:D35"/>
    <mergeCell ref="B55:E55"/>
    <mergeCell ref="B54:E54"/>
    <mergeCell ref="B53:E53"/>
    <mergeCell ref="B52:E52"/>
    <mergeCell ref="B51:E51"/>
    <mergeCell ref="B343:E343"/>
    <mergeCell ref="B341:E341"/>
    <mergeCell ref="B340:E340"/>
    <mergeCell ref="B37:E37"/>
    <mergeCell ref="B330:E330"/>
    <mergeCell ref="B331:E331"/>
    <mergeCell ref="B332:E332"/>
    <mergeCell ref="B333:E333"/>
    <mergeCell ref="B334:E334"/>
    <mergeCell ref="B335:E335"/>
    <mergeCell ref="F334:G334"/>
    <mergeCell ref="F335:G335"/>
    <mergeCell ref="F336:G336"/>
    <mergeCell ref="F337:G337"/>
  </mergeCells>
  <conditionalFormatting sqref="A29:C29 A27:E27 A24:A26 A32:B32 A30 C30 A31:C31 E32">
    <cfRule type="containsText" dxfId="27" priority="15" operator="containsText" text="ATENCION! ERROR EN IMPORTE DEPOSITADO">
      <formula>NOT(ISERROR(SEARCH("ATENCION! ERROR EN IMPORTE DEPOSITADO",A24)))</formula>
    </cfRule>
  </conditionalFormatting>
  <conditionalFormatting sqref="B22">
    <cfRule type="containsText" dxfId="26" priority="14" operator="containsText" text="NO COTIZA">
      <formula>NOT(ISERROR(SEARCH("NO COTIZA",B22)))</formula>
    </cfRule>
  </conditionalFormatting>
  <conditionalFormatting sqref="J543 J36:J541">
    <cfRule type="expression" dxfId="25" priority="13">
      <formula>V36=TRUE</formula>
    </cfRule>
  </conditionalFormatting>
  <conditionalFormatting sqref="A9:B14">
    <cfRule type="containsText" dxfId="24" priority="12" operator="containsText" text="Digite">
      <formula>NOT(ISERROR(SEARCH("Digite",A9)))</formula>
    </cfRule>
  </conditionalFormatting>
  <conditionalFormatting sqref="H9:I13 H14">
    <cfRule type="containsText" dxfId="23" priority="11" operator="containsText" text="Digite">
      <formula>NOT(ISERROR(SEARCH("Digite",H9)))</formula>
    </cfRule>
  </conditionalFormatting>
  <conditionalFormatting sqref="C3">
    <cfRule type="containsText" dxfId="22" priority="10" operator="containsText" text="NO HABILITADO">
      <formula>NOT(ISERROR(SEARCH("NO HABILITADO",C3)))</formula>
    </cfRule>
  </conditionalFormatting>
  <conditionalFormatting sqref="A33:J33 A28">
    <cfRule type="containsText" dxfId="21" priority="9" operator="containsText" text="NO HABILITADO">
      <formula>NOT(ISERROR(SEARCH("NO HABILITADO",A28)))</formula>
    </cfRule>
  </conditionalFormatting>
  <conditionalFormatting sqref="C6:F6">
    <cfRule type="containsText" dxfId="20" priority="8" operator="containsText" text="No Habilitado">
      <formula>NOT(ISERROR(SEARCH("No Habilitado",C6)))</formula>
    </cfRule>
  </conditionalFormatting>
  <conditionalFormatting sqref="A16:B16">
    <cfRule type="containsText" dxfId="19" priority="7" operator="containsText" text="error">
      <formula>NOT(ISERROR(SEARCH("error",A16)))</formula>
    </cfRule>
  </conditionalFormatting>
  <conditionalFormatting sqref="A19:B19">
    <cfRule type="containsText" dxfId="18" priority="5" operator="containsText" text="Deporte de : ALTO RIESGO">
      <formula>NOT(ISERROR(SEARCH("Deporte de : ALTO RIESGO",A19)))</formula>
    </cfRule>
    <cfRule type="containsText" dxfId="17" priority="6" operator="containsText" text="Deporte de : Bajo Riesgo">
      <formula>NOT(ISERROR(SEARCH("Deporte de : Bajo Riesgo",A19)))</formula>
    </cfRule>
  </conditionalFormatting>
  <conditionalFormatting sqref="A20:B20">
    <cfRule type="containsText" dxfId="16" priority="4" operator="containsText" text="Alternativa II">
      <formula>NOT(ISERROR(SEARCH("Alternativa II",A20)))</formula>
    </cfRule>
  </conditionalFormatting>
  <conditionalFormatting sqref="B22:J22">
    <cfRule type="containsText" dxfId="15" priority="3" operator="containsText" text="IAPSER">
      <formula>NOT(ISERROR(SEARCH("IAPSER",B22)))</formula>
    </cfRule>
  </conditionalFormatting>
  <conditionalFormatting sqref="J36:J540">
    <cfRule type="containsText" dxfId="14" priority="2" operator="containsText" text="#">
      <formula>NOT(ISERROR(SEARCH("#",J36)))</formula>
    </cfRule>
  </conditionalFormatting>
  <conditionalFormatting sqref="C21:D21">
    <cfRule type="containsText" dxfId="13" priority="1" operator="containsText" text="Colonias Privadas">
      <formula>NOT(ISERROR(SEARCH("Colonias Privadas",C21)))</formula>
    </cfRule>
  </conditionalFormatting>
  <dataValidations count="15">
    <dataValidation type="list" allowBlank="1" showErrorMessage="1" promptTitle="DEBE SELECCIONAR UNA OPCION" prompt="# SOLO COMPETENCIAS - SE CUBRE DURANTE LAS COMPETENCIAS OFICIALES EXCLUSIVAMENTE_x000a__x000a_# COMPETENCIA + ENTRENAMIENTOS - SE CUBRE ADEMAS ENTRENAMIENTOS " sqref="C20:D20" xr:uid="{00000000-0002-0000-1000-000000000000}">
      <formula1>Alternativa</formula1>
    </dataValidation>
    <dataValidation type="list" allowBlank="1" showErrorMessage="1" promptTitle="SELECCIONE LA COBERTURA A" prompt="# DEPORTISTAS FEDERADOS_x000a__x000a_# ESCUELA MUNICIPAL DE DEPORTES O DE INICIACION DEPORTIVA" sqref="C21:D21" xr:uid="{00000000-0002-0000-1000-000001000000}">
      <formula1>Cobertura</formula1>
    </dataValidation>
    <dataValidation type="textLength" allowBlank="1" showInputMessage="1" showErrorMessage="1" errorTitle="CANTIDAD DE DIGITOS" error="El N° de CUIT debe tener once digitos sin guiones ni barras." sqref="J13" xr:uid="{00000000-0002-0000-1000-000002000000}">
      <formula1>11</formula1>
      <formula2>11</formula2>
    </dataValidation>
    <dataValidation type="whole" allowBlank="1" showInputMessage="1" showErrorMessage="1" errorTitle="ERROR DE CARGA " error="Debe ser un Codigo de 4 Digitos." sqref="J11" xr:uid="{00000000-0002-0000-1000-000003000000}">
      <formula1>1</formula1>
      <formula2>9999</formula2>
    </dataValidation>
    <dataValidation allowBlank="1" showInputMessage="1" errorTitle="CARGA DE VIGENCIA" error="Permite 30 dias hacia atras y 30 dias hacia adelante." sqref="C16" xr:uid="{00000000-0002-0000-1000-000004000000}"/>
    <dataValidation type="list" allowBlank="1" showInputMessage="1" showErrorMessage="1" sqref="J14" xr:uid="{00000000-0002-0000-1000-000005000000}">
      <formula1>"1-Incripto,3-No Responsable,4-Cons.Final,6-Exento,9-Monotributista"</formula1>
    </dataValidation>
    <dataValidation type="whole" operator="greaterThan" allowBlank="1" showInputMessage="1" showErrorMessage="1" errorTitle="ERROR DE CARGA " error="Permite el ingreso de numeros enteros seis digitos como minimo." sqref="C11:F11" xr:uid="{00000000-0002-0000-1000-000006000000}">
      <formula1>10000</formula1>
    </dataValidation>
    <dataValidation type="textLength" operator="greaterThan" allowBlank="1" showInputMessage="1" showErrorMessage="1" errorTitle="INSTITUCION" error="Debe tener al menos 5 digitos y no ser espacios." sqref="C9:F9" xr:uid="{00000000-0002-0000-1000-000007000000}">
      <formula1>5</formula1>
    </dataValidation>
    <dataValidation type="date" allowBlank="1" showInputMessage="1" showErrorMessage="1" error="Verifique fecha de nacimiento._x000a_Cobertura Permitida:_x000a_desde 5 y hasta 65 años." sqref="I541 I543" xr:uid="{00000000-0002-0000-1000-000008000000}">
      <formula1>TODAY()-24000</formula1>
      <formula2>TODAY()-1825</formula2>
    </dataValidation>
    <dataValidation type="textLength" operator="greaterThan" allowBlank="1" showInputMessage="1" showErrorMessage="1" errorTitle="INFORMACION DE CARGA" error="DEBE CARGAR APELLIDO Y NOMBRE - MINIMO 5 CARACTERES" sqref="D439:E543 C439:C541 C36:E438 B36:B543" xr:uid="{00000000-0002-0000-1000-000009000000}">
      <formula1>5</formula1>
    </dataValidation>
    <dataValidation type="whole" allowBlank="1" showInputMessage="1" showErrorMessage="1" errorTitle="ERROR DE INGRESO" error="EL DATO QUE INTENTA INTRODUCIR NO ES VALIDO" sqref="F543:G543" xr:uid="{00000000-0002-0000-1000-00000A000000}">
      <formula1>1000000</formula1>
      <formula2>53000000</formula2>
    </dataValidation>
    <dataValidation type="whole" allowBlank="1" showInputMessage="1" showErrorMessage="1" promptTitle="SELECCIONE DESPLEGANDO" prompt="# TIPO DE DEPORTE_x000a__x000a_#ALTERNATIVA_x000a__x000a_#COBERTURA" sqref="A18:D18" xr:uid="{00000000-0002-0000-1000-00000B000000}">
      <formula1>0</formula1>
      <formula2>100000000000000000000</formula2>
    </dataValidation>
    <dataValidation type="date" allowBlank="1" showInputMessage="1" showErrorMessage="1" error="Verifique fecha de nacimiento._x000a_Cobertura Permitida:_x000a_desde 5 y hasta 60 años." sqref="I36:I319 I352:I540" xr:uid="{00000000-0002-0000-1000-00000C000000}">
      <formula1>TODAY()-24000</formula1>
      <formula2>TODAY()-1738</formula2>
    </dataValidation>
    <dataValidation type="whole" allowBlank="1" showInputMessage="1" showErrorMessage="1" errorTitle="ERROR DE INGRESO" error="EL DATO QUE INTENTA INTRODUCIR NO ES VALIDO" sqref="F36:G541" xr:uid="{00000000-0002-0000-1000-00000D000000}">
      <formula1>1000000</formula1>
      <formula2>99000000</formula2>
    </dataValidation>
    <dataValidation type="date" allowBlank="1" showInputMessage="1" showErrorMessage="1" error="Verifique fecha de nacimiento._x000a_Cobertura Permitida:_x000a_desde 3 y hasta 60 años." sqref="H1:H1048576 I320:I351" xr:uid="{00000000-0002-0000-1000-00000E000000}">
      <formula1>DATE(YEAR(TODAY())-60,MONTH(TODAY()),DAY(TODAY()))</formula1>
      <formula2>DATE(YEAR(TODAY())-3,MONTH(TODAY()),DAY(TODAY()))</formula2>
    </dataValidation>
  </dataValidations>
  <printOptions horizontalCentered="1"/>
  <pageMargins left="0.43307086614173229" right="0.43307086614173229" top="0.59055118110236227" bottom="0.47244094488188981" header="0.31496062992125984" footer="0.31496062992125984"/>
  <pageSetup paperSize="9" scale="44" fitToHeight="5" orientation="portrait" r:id="rId1"/>
  <headerFooter>
    <oddFooter>&amp;L&amp;8 &amp;A&amp;C&amp;P de &amp;N &amp;R&amp;8Impreso :&amp;D-&amp;T</oddFoot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F000000}">
          <x14:formula1>
            <xm:f>'12 - 1 - Riesgos '!$A$3:$A$3</xm:f>
          </x14:formula1>
          <xm:sqref>C19:D19</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L45"/>
  <sheetViews>
    <sheetView showGridLines="0" showRowColHeaders="0" workbookViewId="0">
      <pane ySplit="1" topLeftCell="A9" activePane="bottomLeft" state="frozen"/>
      <selection activeCell="A2" sqref="A2"/>
      <selection pane="bottomLeft" activeCell="I7" sqref="I7"/>
    </sheetView>
  </sheetViews>
  <sheetFormatPr baseColWidth="10" defaultRowHeight="12.75" x14ac:dyDescent="0.25"/>
  <cols>
    <col min="1" max="16384" width="11.42578125" style="613"/>
  </cols>
  <sheetData>
    <row r="1" spans="1:12" ht="56.25" customHeight="1" x14ac:dyDescent="0.25">
      <c r="A1" s="8"/>
      <c r="B1" s="8"/>
      <c r="C1" s="8"/>
      <c r="D1" s="8"/>
      <c r="E1" s="8"/>
      <c r="F1" s="8"/>
      <c r="G1" s="8"/>
      <c r="H1" s="8"/>
      <c r="I1" s="8"/>
      <c r="J1" s="8"/>
      <c r="K1" s="8"/>
      <c r="L1" s="8"/>
    </row>
    <row r="2" spans="1:12" s="519" customFormat="1" ht="9.75" customHeight="1" x14ac:dyDescent="0.25">
      <c r="A2" s="147"/>
      <c r="B2" s="147"/>
      <c r="C2" s="147"/>
      <c r="D2" s="147"/>
      <c r="E2" s="147"/>
      <c r="F2" s="147"/>
      <c r="G2" s="147"/>
      <c r="H2" s="147"/>
      <c r="I2" s="147"/>
      <c r="J2" s="147"/>
      <c r="K2" s="620"/>
      <c r="L2" s="620"/>
    </row>
    <row r="3" spans="1:12" s="519" customFormat="1" x14ac:dyDescent="0.25">
      <c r="A3" s="147"/>
      <c r="B3" s="147"/>
      <c r="C3" s="147"/>
      <c r="D3" s="147"/>
      <c r="E3" s="147"/>
      <c r="F3" s="147"/>
      <c r="G3" s="147"/>
      <c r="H3" s="147"/>
      <c r="I3" s="147"/>
      <c r="J3" s="147"/>
      <c r="K3" s="620"/>
      <c r="L3" s="620"/>
    </row>
    <row r="4" spans="1:12" s="519" customFormat="1" ht="9" customHeight="1" x14ac:dyDescent="0.25">
      <c r="A4" s="147"/>
      <c r="B4" s="147"/>
      <c r="C4" s="147"/>
      <c r="D4" s="147"/>
      <c r="E4" s="147"/>
      <c r="F4" s="147"/>
      <c r="G4" s="147"/>
      <c r="H4" s="147"/>
      <c r="I4" s="147"/>
      <c r="J4" s="147"/>
      <c r="K4" s="620"/>
      <c r="L4" s="620"/>
    </row>
    <row r="5" spans="1:12" s="519" customFormat="1" ht="22.5" customHeight="1" x14ac:dyDescent="0.25">
      <c r="A5" s="811" t="s">
        <v>394</v>
      </c>
      <c r="B5" s="811"/>
      <c r="C5" s="811"/>
      <c r="D5" s="811"/>
      <c r="E5" s="811"/>
      <c r="F5" s="811"/>
      <c r="G5" s="811"/>
      <c r="H5" s="811"/>
      <c r="I5" s="811"/>
      <c r="J5" s="811"/>
      <c r="K5" s="620"/>
      <c r="L5" s="620"/>
    </row>
    <row r="6" spans="1:12" ht="18" x14ac:dyDescent="0.25">
      <c r="A6" s="621"/>
      <c r="B6" s="621"/>
      <c r="C6" s="621"/>
      <c r="D6" s="621"/>
      <c r="E6" s="620"/>
      <c r="F6" s="620"/>
      <c r="G6" s="620"/>
      <c r="H6" s="620"/>
      <c r="I6" s="620"/>
      <c r="J6" s="620"/>
      <c r="K6" s="620"/>
      <c r="L6" s="620"/>
    </row>
    <row r="7" spans="1:12" x14ac:dyDescent="0.25">
      <c r="A7" s="620" t="s">
        <v>393</v>
      </c>
      <c r="B7" s="620"/>
      <c r="C7" s="620"/>
      <c r="D7" s="620"/>
      <c r="E7" s="620"/>
      <c r="F7" s="620"/>
      <c r="G7" s="620"/>
      <c r="H7" s="620"/>
      <c r="I7" s="620"/>
      <c r="J7" s="620"/>
      <c r="K7" s="620"/>
      <c r="L7" s="620"/>
    </row>
    <row r="8" spans="1:12" ht="4.5" customHeight="1" x14ac:dyDescent="0.25">
      <c r="A8" s="620"/>
      <c r="B8" s="620"/>
      <c r="C8" s="620"/>
      <c r="D8" s="620"/>
      <c r="E8" s="620"/>
      <c r="F8" s="620"/>
      <c r="G8" s="620"/>
      <c r="H8" s="620"/>
      <c r="I8" s="620"/>
      <c r="J8" s="620"/>
      <c r="K8" s="620"/>
      <c r="L8" s="620"/>
    </row>
    <row r="9" spans="1:12" ht="27" customHeight="1" x14ac:dyDescent="0.25">
      <c r="A9" s="813" t="s">
        <v>1983</v>
      </c>
      <c r="B9" s="813"/>
      <c r="C9" s="813"/>
      <c r="D9" s="813"/>
      <c r="E9" s="813"/>
      <c r="F9" s="813"/>
      <c r="G9" s="813"/>
      <c r="H9" s="813"/>
      <c r="I9" s="813"/>
      <c r="J9" s="813"/>
      <c r="K9" s="813"/>
      <c r="L9" s="813"/>
    </row>
    <row r="10" spans="1:12" ht="15" x14ac:dyDescent="0.25">
      <c r="A10" s="814" t="s">
        <v>2000</v>
      </c>
      <c r="B10" s="814"/>
      <c r="C10" s="814"/>
      <c r="D10" s="814"/>
      <c r="E10" s="814"/>
      <c r="F10" s="814"/>
      <c r="G10" s="814"/>
      <c r="H10" s="814"/>
      <c r="I10" s="814"/>
      <c r="J10" s="814"/>
      <c r="K10" s="814"/>
      <c r="L10" s="814"/>
    </row>
    <row r="11" spans="1:12" ht="36.75" customHeight="1" x14ac:dyDescent="0.25">
      <c r="A11" s="813" t="s">
        <v>1823</v>
      </c>
      <c r="B11" s="813"/>
      <c r="C11" s="813"/>
      <c r="D11" s="813"/>
      <c r="E11" s="813"/>
      <c r="F11" s="813"/>
      <c r="G11" s="813"/>
      <c r="H11" s="813"/>
      <c r="I11" s="813"/>
      <c r="J11" s="813"/>
      <c r="K11" s="813"/>
      <c r="L11" s="813"/>
    </row>
    <row r="12" spans="1:12" ht="30.75" customHeight="1" x14ac:dyDescent="0.25">
      <c r="A12" s="812" t="s">
        <v>1984</v>
      </c>
      <c r="B12" s="812"/>
      <c r="C12" s="812"/>
      <c r="D12" s="812"/>
      <c r="E12" s="812"/>
      <c r="F12" s="812"/>
      <c r="G12" s="812"/>
      <c r="H12" s="812"/>
      <c r="I12" s="812"/>
      <c r="J12" s="812"/>
      <c r="K12" s="812"/>
      <c r="L12" s="812"/>
    </row>
    <row r="13" spans="1:12" x14ac:dyDescent="0.25">
      <c r="A13" s="815" t="s">
        <v>1985</v>
      </c>
      <c r="B13" s="815"/>
      <c r="C13" s="815"/>
      <c r="D13" s="815"/>
      <c r="E13" s="815"/>
      <c r="F13" s="815"/>
      <c r="G13" s="815"/>
      <c r="H13" s="815"/>
      <c r="I13" s="815"/>
      <c r="J13" s="815"/>
      <c r="K13" s="815"/>
      <c r="L13" s="815"/>
    </row>
    <row r="14" spans="1:12" ht="5.25" customHeight="1" x14ac:dyDescent="0.25">
      <c r="A14" s="620"/>
      <c r="B14" s="620"/>
      <c r="C14" s="620"/>
      <c r="D14" s="620"/>
      <c r="E14" s="620"/>
      <c r="F14" s="620"/>
      <c r="G14" s="620"/>
      <c r="H14" s="620"/>
      <c r="I14" s="620"/>
      <c r="J14" s="620"/>
      <c r="K14" s="620"/>
      <c r="L14" s="620"/>
    </row>
    <row r="15" spans="1:12" ht="30" customHeight="1" x14ac:dyDescent="0.25">
      <c r="A15" s="812" t="s">
        <v>1986</v>
      </c>
      <c r="B15" s="812"/>
      <c r="C15" s="812"/>
      <c r="D15" s="812"/>
      <c r="E15" s="812"/>
      <c r="F15" s="812"/>
      <c r="G15" s="812"/>
      <c r="H15" s="812"/>
      <c r="I15" s="812"/>
      <c r="J15" s="812"/>
      <c r="K15" s="812"/>
      <c r="L15" s="812"/>
    </row>
    <row r="16" spans="1:12" ht="3.75" customHeight="1" x14ac:dyDescent="0.25">
      <c r="A16" s="620"/>
      <c r="B16" s="620"/>
      <c r="C16" s="620"/>
      <c r="D16" s="620"/>
      <c r="E16" s="620"/>
      <c r="F16" s="620"/>
      <c r="G16" s="620"/>
      <c r="H16" s="620"/>
      <c r="I16" s="620"/>
      <c r="J16" s="620"/>
      <c r="K16" s="620"/>
      <c r="L16" s="620"/>
    </row>
    <row r="17" spans="1:12" ht="63.75" customHeight="1" x14ac:dyDescent="0.25">
      <c r="A17" s="812" t="s">
        <v>392</v>
      </c>
      <c r="B17" s="812"/>
      <c r="C17" s="812"/>
      <c r="D17" s="812"/>
      <c r="E17" s="812"/>
      <c r="F17" s="812"/>
      <c r="G17" s="812"/>
      <c r="H17" s="812"/>
      <c r="I17" s="812"/>
      <c r="J17" s="812"/>
      <c r="K17" s="812"/>
      <c r="L17" s="812"/>
    </row>
    <row r="18" spans="1:12" ht="5.25" customHeight="1" x14ac:dyDescent="0.25">
      <c r="A18" s="620"/>
      <c r="B18" s="620"/>
      <c r="C18" s="620"/>
      <c r="D18" s="620"/>
      <c r="E18" s="620"/>
      <c r="F18" s="620"/>
      <c r="G18" s="620"/>
      <c r="H18" s="620"/>
      <c r="I18" s="620"/>
      <c r="J18" s="620"/>
      <c r="K18" s="620"/>
      <c r="L18" s="620"/>
    </row>
    <row r="19" spans="1:12" ht="29.25" customHeight="1" x14ac:dyDescent="0.25">
      <c r="A19" s="812" t="s">
        <v>391</v>
      </c>
      <c r="B19" s="812"/>
      <c r="C19" s="812"/>
      <c r="D19" s="812"/>
      <c r="E19" s="812"/>
      <c r="F19" s="812"/>
      <c r="G19" s="812"/>
      <c r="H19" s="812"/>
      <c r="I19" s="812"/>
      <c r="J19" s="812"/>
      <c r="K19" s="812"/>
      <c r="L19" s="812"/>
    </row>
    <row r="20" spans="1:12" ht="44.25" customHeight="1" x14ac:dyDescent="0.25">
      <c r="A20" s="812" t="s">
        <v>390</v>
      </c>
      <c r="B20" s="812"/>
      <c r="C20" s="812"/>
      <c r="D20" s="812"/>
      <c r="E20" s="812"/>
      <c r="F20" s="812"/>
      <c r="G20" s="812"/>
      <c r="H20" s="812"/>
      <c r="I20" s="812"/>
      <c r="J20" s="812"/>
      <c r="K20" s="812"/>
      <c r="L20" s="812"/>
    </row>
    <row r="21" spans="1:12" ht="27.75" customHeight="1" x14ac:dyDescent="0.25">
      <c r="A21" s="812" t="s">
        <v>389</v>
      </c>
      <c r="B21" s="812"/>
      <c r="C21" s="812"/>
      <c r="D21" s="812"/>
      <c r="E21" s="812"/>
      <c r="F21" s="812"/>
      <c r="G21" s="812"/>
      <c r="H21" s="812"/>
      <c r="I21" s="812"/>
      <c r="J21" s="812"/>
      <c r="K21" s="812"/>
      <c r="L21" s="812"/>
    </row>
    <row r="22" spans="1:12" ht="6" customHeight="1" x14ac:dyDescent="0.25">
      <c r="A22" s="620"/>
      <c r="B22" s="620"/>
      <c r="C22" s="620"/>
      <c r="D22" s="620"/>
      <c r="E22" s="620"/>
      <c r="F22" s="620"/>
      <c r="G22" s="620"/>
      <c r="H22" s="620"/>
      <c r="I22" s="620"/>
      <c r="J22" s="620"/>
      <c r="K22" s="620"/>
      <c r="L22" s="620"/>
    </row>
    <row r="23" spans="1:12" x14ac:dyDescent="0.25">
      <c r="A23" s="815" t="s">
        <v>388</v>
      </c>
      <c r="B23" s="815"/>
      <c r="C23" s="815"/>
      <c r="D23" s="815"/>
      <c r="E23" s="815"/>
      <c r="F23" s="815"/>
      <c r="G23" s="815"/>
      <c r="H23" s="815"/>
      <c r="I23" s="815"/>
      <c r="J23" s="815"/>
      <c r="K23" s="815"/>
      <c r="L23" s="815"/>
    </row>
    <row r="24" spans="1:12" ht="5.25" customHeight="1" x14ac:dyDescent="0.25">
      <c r="A24" s="620"/>
      <c r="B24" s="620"/>
      <c r="C24" s="620"/>
      <c r="D24" s="620"/>
      <c r="E24" s="620"/>
      <c r="F24" s="620"/>
      <c r="G24" s="620"/>
      <c r="H24" s="620"/>
      <c r="I24" s="620"/>
      <c r="J24" s="620"/>
      <c r="K24" s="620"/>
      <c r="L24" s="620"/>
    </row>
    <row r="25" spans="1:12" ht="41.25" customHeight="1" x14ac:dyDescent="0.25">
      <c r="A25" s="812" t="s">
        <v>387</v>
      </c>
      <c r="B25" s="812"/>
      <c r="C25" s="812"/>
      <c r="D25" s="812"/>
      <c r="E25" s="812"/>
      <c r="F25" s="812"/>
      <c r="G25" s="812"/>
      <c r="H25" s="812"/>
      <c r="I25" s="812"/>
      <c r="J25" s="812"/>
      <c r="K25" s="812"/>
      <c r="L25" s="812"/>
    </row>
    <row r="26" spans="1:12" ht="6" customHeight="1" x14ac:dyDescent="0.25">
      <c r="A26" s="620" t="s">
        <v>370</v>
      </c>
      <c r="B26" s="620"/>
      <c r="C26" s="620"/>
      <c r="D26" s="620"/>
      <c r="E26" s="620"/>
      <c r="F26" s="620"/>
      <c r="G26" s="620"/>
      <c r="H26" s="620"/>
      <c r="I26" s="620"/>
      <c r="J26" s="620"/>
      <c r="K26" s="620"/>
      <c r="L26" s="620"/>
    </row>
    <row r="27" spans="1:12" ht="42.75" customHeight="1" x14ac:dyDescent="0.25">
      <c r="A27" s="812" t="s">
        <v>1980</v>
      </c>
      <c r="B27" s="812"/>
      <c r="C27" s="812"/>
      <c r="D27" s="812"/>
      <c r="E27" s="812"/>
      <c r="F27" s="812"/>
      <c r="G27" s="812"/>
      <c r="H27" s="812"/>
      <c r="I27" s="812"/>
      <c r="J27" s="812"/>
      <c r="K27" s="812"/>
      <c r="L27" s="812"/>
    </row>
    <row r="28" spans="1:12" ht="4.5" customHeight="1" x14ac:dyDescent="0.25">
      <c r="A28" s="620"/>
      <c r="B28" s="620"/>
      <c r="C28" s="620"/>
      <c r="D28" s="620"/>
      <c r="E28" s="620"/>
      <c r="F28" s="620"/>
      <c r="G28" s="620"/>
      <c r="H28" s="620"/>
      <c r="I28" s="620"/>
      <c r="J28" s="620"/>
      <c r="K28" s="620"/>
      <c r="L28" s="620"/>
    </row>
    <row r="29" spans="1:12" x14ac:dyDescent="0.25">
      <c r="A29" s="815" t="s">
        <v>386</v>
      </c>
      <c r="B29" s="815"/>
      <c r="C29" s="815"/>
      <c r="D29" s="815"/>
      <c r="E29" s="815"/>
      <c r="F29" s="815"/>
      <c r="G29" s="815"/>
      <c r="H29" s="815"/>
      <c r="I29" s="815"/>
      <c r="J29" s="815"/>
      <c r="K29" s="815"/>
      <c r="L29" s="815"/>
    </row>
    <row r="30" spans="1:12" ht="5.25" customHeight="1" x14ac:dyDescent="0.25">
      <c r="A30" s="815" t="s">
        <v>385</v>
      </c>
      <c r="B30" s="815"/>
      <c r="C30" s="815"/>
      <c r="D30" s="815"/>
      <c r="E30" s="815"/>
      <c r="F30" s="815"/>
      <c r="G30" s="815"/>
      <c r="H30" s="815"/>
      <c r="I30" s="815"/>
      <c r="J30" s="815"/>
      <c r="K30" s="815"/>
      <c r="L30" s="815"/>
    </row>
    <row r="31" spans="1:12" x14ac:dyDescent="0.25">
      <c r="A31" s="815"/>
      <c r="B31" s="815"/>
      <c r="C31" s="815"/>
      <c r="D31" s="815"/>
      <c r="E31" s="815"/>
      <c r="F31" s="815"/>
      <c r="G31" s="815"/>
      <c r="H31" s="815"/>
      <c r="I31" s="815"/>
      <c r="J31" s="815"/>
      <c r="K31" s="815"/>
      <c r="L31" s="815"/>
    </row>
    <row r="32" spans="1:12" ht="6" customHeight="1" x14ac:dyDescent="0.25">
      <c r="A32" s="642"/>
      <c r="B32" s="642"/>
      <c r="C32" s="642"/>
      <c r="D32" s="642"/>
      <c r="E32" s="642"/>
      <c r="F32" s="642"/>
      <c r="G32" s="642"/>
      <c r="H32" s="642"/>
      <c r="I32" s="642"/>
      <c r="J32" s="642"/>
      <c r="K32" s="642"/>
      <c r="L32" s="642"/>
    </row>
    <row r="33" spans="1:12" x14ac:dyDescent="0.25">
      <c r="A33" s="815" t="s">
        <v>384</v>
      </c>
      <c r="B33" s="815"/>
      <c r="C33" s="815"/>
      <c r="D33" s="815"/>
      <c r="E33" s="815"/>
      <c r="F33" s="815"/>
      <c r="G33" s="815"/>
      <c r="H33" s="815"/>
      <c r="I33" s="815"/>
      <c r="J33" s="815"/>
      <c r="K33" s="815"/>
      <c r="L33" s="815"/>
    </row>
    <row r="34" spans="1:12" ht="6" customHeight="1" x14ac:dyDescent="0.25">
      <c r="A34" s="620"/>
      <c r="B34" s="620"/>
      <c r="C34" s="620"/>
      <c r="D34" s="620"/>
      <c r="E34" s="620"/>
      <c r="F34" s="620"/>
      <c r="G34" s="620"/>
      <c r="H34" s="620"/>
      <c r="I34" s="620"/>
      <c r="J34" s="620"/>
      <c r="K34" s="620"/>
      <c r="L34" s="620"/>
    </row>
    <row r="35" spans="1:12" x14ac:dyDescent="0.25">
      <c r="A35" s="620"/>
      <c r="B35" s="620"/>
      <c r="C35" s="620"/>
      <c r="D35" s="620"/>
      <c r="E35" s="620"/>
      <c r="F35" s="620"/>
      <c r="G35" s="620"/>
      <c r="H35" s="620"/>
      <c r="I35" s="620"/>
      <c r="J35" s="620"/>
      <c r="K35" s="620"/>
      <c r="L35" s="620"/>
    </row>
    <row r="36" spans="1:12" x14ac:dyDescent="0.25">
      <c r="A36" s="620"/>
      <c r="B36" s="620"/>
      <c r="C36" s="620"/>
      <c r="D36" s="620"/>
      <c r="E36" s="620"/>
      <c r="F36" s="620"/>
      <c r="G36" s="620"/>
      <c r="H36" s="620"/>
      <c r="I36" s="620"/>
      <c r="J36" s="620"/>
      <c r="K36" s="620"/>
      <c r="L36" s="620"/>
    </row>
    <row r="37" spans="1:12" s="519" customFormat="1" x14ac:dyDescent="0.25">
      <c r="A37" s="714" t="s">
        <v>386</v>
      </c>
      <c r="B37" s="714"/>
      <c r="C37" s="714"/>
      <c r="D37" s="714"/>
      <c r="E37" s="714"/>
      <c r="F37" s="714"/>
      <c r="G37" s="714"/>
      <c r="H37" s="714"/>
      <c r="I37" s="714"/>
      <c r="J37" s="714"/>
      <c r="K37" s="714"/>
      <c r="L37" s="714"/>
    </row>
    <row r="38" spans="1:12" s="519" customFormat="1" ht="3.75" customHeight="1" x14ac:dyDescent="0.25"/>
    <row r="39" spans="1:12" s="519" customFormat="1" x14ac:dyDescent="0.25">
      <c r="A39" s="714" t="s">
        <v>1981</v>
      </c>
      <c r="B39" s="714"/>
      <c r="C39" s="714"/>
      <c r="D39" s="714"/>
      <c r="E39" s="714"/>
      <c r="F39" s="714"/>
      <c r="G39" s="714"/>
      <c r="H39" s="714"/>
      <c r="I39" s="714"/>
      <c r="J39" s="714"/>
      <c r="K39" s="714"/>
      <c r="L39" s="714"/>
    </row>
    <row r="40" spans="1:12" s="519" customFormat="1" ht="5.25" customHeight="1" x14ac:dyDescent="0.25"/>
    <row r="41" spans="1:12" s="519" customFormat="1" x14ac:dyDescent="0.25">
      <c r="A41" s="714" t="s">
        <v>384</v>
      </c>
      <c r="B41" s="714"/>
      <c r="C41" s="714"/>
      <c r="D41" s="714"/>
      <c r="E41" s="714"/>
      <c r="F41" s="714"/>
      <c r="G41" s="714"/>
      <c r="H41" s="714"/>
      <c r="I41" s="714"/>
      <c r="J41" s="714"/>
      <c r="K41" s="714"/>
      <c r="L41" s="714"/>
    </row>
    <row r="42" spans="1:12" s="519" customFormat="1" ht="6" customHeight="1" x14ac:dyDescent="0.25"/>
    <row r="43" spans="1:12" s="519" customFormat="1" x14ac:dyDescent="0.25">
      <c r="A43" s="714" t="s">
        <v>1982</v>
      </c>
      <c r="B43" s="714"/>
      <c r="C43" s="714"/>
      <c r="D43" s="714"/>
      <c r="E43" s="714"/>
      <c r="F43" s="714"/>
      <c r="G43" s="714"/>
      <c r="H43" s="714"/>
      <c r="I43" s="714"/>
      <c r="J43" s="714"/>
      <c r="K43" s="714"/>
      <c r="L43" s="714"/>
    </row>
    <row r="44" spans="1:12" s="519" customFormat="1" ht="4.5" customHeight="1" x14ac:dyDescent="0.25">
      <c r="A44" s="134"/>
      <c r="B44" s="134"/>
      <c r="C44" s="134"/>
      <c r="D44" s="134"/>
      <c r="E44" s="134"/>
      <c r="F44" s="134"/>
      <c r="G44" s="134"/>
      <c r="H44" s="134"/>
      <c r="I44" s="134"/>
      <c r="J44" s="134"/>
      <c r="K44" s="134"/>
      <c r="L44" s="134"/>
    </row>
    <row r="45" spans="1:12" s="519" customFormat="1" x14ac:dyDescent="0.25">
      <c r="A45" s="714" t="s">
        <v>383</v>
      </c>
      <c r="B45" s="714"/>
      <c r="C45" s="714"/>
      <c r="D45" s="714"/>
      <c r="E45" s="714"/>
      <c r="F45" s="714"/>
      <c r="G45" s="714"/>
      <c r="H45" s="714"/>
      <c r="I45" s="714"/>
      <c r="J45" s="714"/>
      <c r="K45" s="714"/>
      <c r="L45" s="714"/>
    </row>
  </sheetData>
  <sheetProtection algorithmName="SHA-512" hashValue="5cFNE+vRRVJMpYKfIWOzE2H8QTQb4uMgJK7lfT2H/MKTm5TkTWddOYDraaKtKpSypiPYpUT9xQPBAR3RkcYX2g==" saltValue="NYOkQgLGyRWtMDMXIUnUZQ==" spinCount="100000" sheet="1" objects="1" scenarios="1" selectLockedCells="1"/>
  <mergeCells count="22">
    <mergeCell ref="A29:L29"/>
    <mergeCell ref="A43:L43"/>
    <mergeCell ref="A45:L45"/>
    <mergeCell ref="A41:L41"/>
    <mergeCell ref="A33:L33"/>
    <mergeCell ref="A30:L31"/>
    <mergeCell ref="A37:L37"/>
    <mergeCell ref="A39:L39"/>
    <mergeCell ref="A5:J5"/>
    <mergeCell ref="A25:L25"/>
    <mergeCell ref="A27:L27"/>
    <mergeCell ref="A20:L20"/>
    <mergeCell ref="A21:L21"/>
    <mergeCell ref="A12:L12"/>
    <mergeCell ref="A15:L15"/>
    <mergeCell ref="A17:L17"/>
    <mergeCell ref="A19:L19"/>
    <mergeCell ref="A11:L11"/>
    <mergeCell ref="A9:L9"/>
    <mergeCell ref="A10:L10"/>
    <mergeCell ref="A13:L13"/>
    <mergeCell ref="A23:L23"/>
  </mergeCells>
  <hyperlinks>
    <hyperlink ref="A10" r:id="rId1" xr:uid="{00000000-0004-0000-1100-000000000000}"/>
    <hyperlink ref="A10:L10" r:id="rId2" display="https://www.iapserseguros.com.ar/wp-content/uploads/2021/11/IS-Seguro-de-Accidentes-PERSONALES-Formulario-de-Denuncia.pdf" xr:uid="{00000000-0004-0000-1100-000001000000}"/>
  </hyperlinks>
  <printOptions horizontalCentered="1"/>
  <pageMargins left="0.23622047244094491" right="0.23622047244094491" top="0.35433070866141736" bottom="0.35433070866141736" header="0.31496062992125984" footer="0.31496062992125984"/>
  <pageSetup paperSize="9" scale="78" orientation="landscape" r:id="rId3"/>
  <headerFooter>
    <oddFooter>&amp;R&amp;F&amp;A</oddFooter>
  </headerFooter>
  <drawing r:id="rId4"/>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tabColor theme="4" tint="-0.499984740745262"/>
  </sheetPr>
  <dimension ref="A1:AC81"/>
  <sheetViews>
    <sheetView zoomScaleNormal="100" workbookViewId="0">
      <pane ySplit="1" topLeftCell="A24" activePane="bottomLeft" state="frozen"/>
      <selection activeCell="A2" sqref="A2"/>
      <selection pane="bottomLeft" activeCell="C57" sqref="C57:E57"/>
    </sheetView>
  </sheetViews>
  <sheetFormatPr baseColWidth="10" defaultRowHeight="12.75" x14ac:dyDescent="0.2"/>
  <cols>
    <col min="1" max="1" width="2" style="148" customWidth="1"/>
    <col min="2" max="2" width="1.28515625" style="148" customWidth="1"/>
    <col min="3" max="3" width="2.28515625" style="148" customWidth="1"/>
    <col min="4" max="4" width="16.85546875" style="148" customWidth="1"/>
    <col min="5" max="5" width="5" style="148" customWidth="1"/>
    <col min="6" max="6" width="32.85546875" style="148" customWidth="1"/>
    <col min="7" max="7" width="14.28515625" style="148" customWidth="1"/>
    <col min="8" max="8" width="23.7109375" style="148" customWidth="1"/>
    <col min="9" max="9" width="3.5703125" style="148" customWidth="1"/>
    <col min="10" max="10" width="3.85546875" style="148" hidden="1" customWidth="1"/>
    <col min="11" max="11" width="12.28515625" style="148" hidden="1" customWidth="1"/>
    <col min="12" max="12" width="0" style="148" hidden="1" customWidth="1"/>
    <col min="13" max="13" width="6" style="148" customWidth="1"/>
    <col min="14" max="16384" width="11.42578125" style="148"/>
  </cols>
  <sheetData>
    <row r="1" spans="1:29" s="201" customFormat="1" ht="57.75" customHeight="1" x14ac:dyDescent="0.3">
      <c r="A1" s="148"/>
      <c r="B1" s="148"/>
      <c r="C1" s="148"/>
      <c r="D1" s="148"/>
      <c r="E1" s="148"/>
      <c r="F1" s="148"/>
      <c r="G1" s="817" t="s">
        <v>1822</v>
      </c>
      <c r="H1" s="817"/>
      <c r="I1" s="148"/>
      <c r="J1" s="158"/>
      <c r="O1" s="202"/>
      <c r="P1" s="202"/>
      <c r="Q1" s="202"/>
      <c r="R1" s="202"/>
      <c r="S1" s="202"/>
      <c r="T1" s="202"/>
      <c r="U1" s="202"/>
      <c r="V1" s="202"/>
      <c r="W1" s="202"/>
      <c r="X1" s="202"/>
      <c r="Y1" s="202"/>
      <c r="Z1" s="202"/>
      <c r="AA1" s="202"/>
      <c r="AB1" s="202"/>
      <c r="AC1" s="202"/>
    </row>
    <row r="2" spans="1:29" ht="6.75" customHeight="1" x14ac:dyDescent="0.2"/>
    <row r="3" spans="1:29" ht="15" customHeight="1" x14ac:dyDescent="0.2">
      <c r="C3" s="818" t="s">
        <v>426</v>
      </c>
      <c r="D3" s="818"/>
      <c r="E3" s="818"/>
      <c r="F3" s="818"/>
      <c r="G3" s="818"/>
      <c r="H3" s="818"/>
    </row>
    <row r="4" spans="1:29" ht="15" customHeight="1" x14ac:dyDescent="0.25">
      <c r="C4" s="194"/>
      <c r="D4" s="200"/>
      <c r="E4" s="200"/>
      <c r="F4" s="200"/>
      <c r="G4" s="200"/>
      <c r="H4" s="199"/>
      <c r="I4" s="198"/>
    </row>
    <row r="5" spans="1:29" ht="35.25" customHeight="1" x14ac:dyDescent="0.25">
      <c r="C5" s="177"/>
      <c r="D5" s="155"/>
      <c r="E5" s="155"/>
      <c r="F5" s="155"/>
      <c r="G5" s="155"/>
      <c r="H5" s="197" t="s">
        <v>1991</v>
      </c>
      <c r="I5" s="176"/>
    </row>
    <row r="6" spans="1:29" ht="26.25" customHeight="1" x14ac:dyDescent="0.3">
      <c r="C6" s="177"/>
      <c r="D6" s="186" t="s">
        <v>371</v>
      </c>
      <c r="E6" s="186"/>
      <c r="F6" s="662" t="str">
        <f>'12 - 1 - LISTADO DE ASEGURADOS'!C9</f>
        <v>Club Atlético AAA</v>
      </c>
      <c r="G6" s="190"/>
      <c r="I6" s="176"/>
    </row>
    <row r="7" spans="1:29" ht="6.75" customHeight="1" x14ac:dyDescent="0.3">
      <c r="C7" s="177"/>
      <c r="D7" s="186"/>
      <c r="E7" s="186"/>
      <c r="F7" s="190"/>
      <c r="G7" s="190"/>
      <c r="I7" s="176"/>
    </row>
    <row r="8" spans="1:29" ht="16.5" customHeight="1" x14ac:dyDescent="0.3">
      <c r="C8" s="177"/>
      <c r="D8" s="187" t="s">
        <v>425</v>
      </c>
      <c r="E8" s="187"/>
      <c r="F8" s="188">
        <f ca="1">'12 - 1 - LISTADO DE ASEGURADOS'!C16</f>
        <v>44893.518795833334</v>
      </c>
      <c r="G8" s="189" t="str">
        <f>'12 - 1 - LISTADO DE ASEGURADOS'!D16</f>
        <v>Vigencia Hasta</v>
      </c>
      <c r="H8" s="188">
        <f>'12 - 1 - LISTADO DE ASEGURADOS'!H16</f>
        <v>45016</v>
      </c>
      <c r="I8" s="176"/>
    </row>
    <row r="9" spans="1:29" ht="7.5" customHeight="1" x14ac:dyDescent="0.3">
      <c r="C9" s="177"/>
      <c r="D9" s="149"/>
      <c r="E9" s="149"/>
      <c r="F9" s="149"/>
      <c r="G9" s="149"/>
      <c r="I9" s="176"/>
    </row>
    <row r="10" spans="1:29" ht="18.75" x14ac:dyDescent="0.3">
      <c r="C10" s="177"/>
      <c r="D10" s="186" t="s">
        <v>1992</v>
      </c>
      <c r="E10" s="823" t="str">
        <f>'12 - 1 - LISTADO DE ASEGURADOS'!C19</f>
        <v>PLAN VERANO COOL</v>
      </c>
      <c r="F10" s="823"/>
      <c r="G10" s="822">
        <f>'12 - 1 - LISTADO DE ASEGURADOS'!A20</f>
        <v>0</v>
      </c>
      <c r="H10" s="822"/>
      <c r="I10" s="176"/>
    </row>
    <row r="11" spans="1:29" ht="6" customHeight="1" x14ac:dyDescent="0.3">
      <c r="C11" s="177"/>
      <c r="D11" s="149"/>
      <c r="E11" s="149"/>
      <c r="F11" s="149"/>
      <c r="G11" s="149"/>
      <c r="I11" s="176"/>
    </row>
    <row r="12" spans="1:29" ht="15" customHeight="1" x14ac:dyDescent="0.3">
      <c r="C12" s="177"/>
      <c r="D12" s="187" t="str">
        <f ca="1">IF(G12=0,"Sin Asegurados","Asegurados S/Listado")</f>
        <v>Asegurados S/Listado</v>
      </c>
      <c r="E12" s="187"/>
      <c r="F12" s="149"/>
      <c r="G12" s="182">
        <f ca="1">'12 - 1 - LISTADO DE ASEGURADOS'!H19</f>
        <v>3</v>
      </c>
      <c r="H12" s="670">
        <f ca="1">'12 - 1 - LISTADO DE ASEGURADOS'!J19</f>
        <v>1500</v>
      </c>
      <c r="I12" s="176"/>
    </row>
    <row r="13" spans="1:29" ht="7.5" customHeight="1" x14ac:dyDescent="0.3">
      <c r="C13" s="177"/>
      <c r="D13" s="186"/>
      <c r="E13" s="186"/>
      <c r="F13" s="149"/>
      <c r="G13" s="182"/>
      <c r="H13" s="185"/>
      <c r="I13" s="176"/>
    </row>
    <row r="14" spans="1:29" ht="6" customHeight="1" x14ac:dyDescent="0.3">
      <c r="C14" s="177"/>
      <c r="D14" s="186"/>
      <c r="E14" s="186"/>
      <c r="F14" s="149"/>
      <c r="G14" s="182"/>
      <c r="H14" s="185"/>
      <c r="I14" s="176"/>
    </row>
    <row r="15" spans="1:29" ht="16.5" x14ac:dyDescent="0.25">
      <c r="C15" s="177"/>
      <c r="D15" s="184"/>
      <c r="E15" s="184"/>
      <c r="F15" s="183"/>
      <c r="G15" s="182"/>
      <c r="H15" s="181"/>
      <c r="I15" s="176"/>
    </row>
    <row r="16" spans="1:29" ht="9" customHeight="1" x14ac:dyDescent="0.3">
      <c r="C16" s="177"/>
      <c r="D16" s="149"/>
      <c r="E16" s="149"/>
      <c r="F16" s="149"/>
      <c r="G16" s="149"/>
      <c r="I16" s="176"/>
    </row>
    <row r="17" spans="3:16" ht="21" x14ac:dyDescent="0.35">
      <c r="C17" s="177"/>
      <c r="D17" s="180" t="s">
        <v>422</v>
      </c>
      <c r="E17" s="180"/>
      <c r="F17" s="179"/>
      <c r="G17" s="179"/>
      <c r="H17" s="178">
        <f ca="1">'12 - 1 - LISTADO DE ASEGURADOS'!J21</f>
        <v>1500</v>
      </c>
      <c r="I17" s="176"/>
      <c r="N17" s="196"/>
    </row>
    <row r="18" spans="3:16" ht="18.75" customHeight="1" x14ac:dyDescent="0.2">
      <c r="C18" s="177"/>
      <c r="D18" s="820" t="str">
        <f ca="1">CONCATENATE("SON ",'12 - 1 - buscar letras'!B157,'12 - 1 - buscar letras'!B139,'12 - 1 - buscar letras'!B120,'12 - 1 - buscar letras'!B113,"CON ",'12 - 1 - buscar letras'!B105)</f>
        <v>SON UN MIL QUINIENTOS CON 0/00 CENTAVO.-</v>
      </c>
      <c r="E18" s="820"/>
      <c r="F18" s="820"/>
      <c r="G18" s="820"/>
      <c r="H18" s="820"/>
      <c r="I18" s="176"/>
    </row>
    <row r="19" spans="3:16" ht="11.25" customHeight="1" x14ac:dyDescent="0.25">
      <c r="C19" s="175"/>
      <c r="D19" s="174"/>
      <c r="E19" s="174"/>
      <c r="F19" s="174"/>
      <c r="G19" s="174"/>
      <c r="H19" s="174"/>
      <c r="I19" s="173"/>
      <c r="J19" s="172"/>
      <c r="K19" s="171"/>
      <c r="L19" s="171"/>
      <c r="M19" s="171"/>
      <c r="N19" s="171"/>
      <c r="O19" s="171"/>
      <c r="P19" s="171"/>
    </row>
    <row r="20" spans="3:16" ht="12" customHeight="1" x14ac:dyDescent="0.2">
      <c r="D20" s="819" t="s">
        <v>424</v>
      </c>
      <c r="E20" s="819"/>
      <c r="F20" s="819"/>
      <c r="G20" s="819"/>
      <c r="H20" s="819"/>
      <c r="I20" s="819"/>
      <c r="J20" s="150"/>
    </row>
    <row r="21" spans="3:16" ht="21.75" customHeight="1" x14ac:dyDescent="0.2">
      <c r="D21" s="195"/>
      <c r="E21" s="195"/>
      <c r="F21" s="195"/>
      <c r="G21" s="195"/>
      <c r="H21" s="195"/>
      <c r="I21" s="195"/>
      <c r="J21" s="150"/>
    </row>
    <row r="22" spans="3:16" ht="9.75" customHeight="1" x14ac:dyDescent="0.2">
      <c r="C22" s="194"/>
      <c r="D22" s="193"/>
      <c r="E22" s="193"/>
      <c r="F22" s="193"/>
      <c r="G22" s="193"/>
      <c r="H22" s="193"/>
      <c r="I22" s="192"/>
      <c r="J22" s="150"/>
    </row>
    <row r="23" spans="3:16" ht="35.25" customHeight="1" x14ac:dyDescent="0.25">
      <c r="C23" s="177"/>
      <c r="D23" s="155"/>
      <c r="E23" s="155"/>
      <c r="F23" s="155"/>
      <c r="G23" s="155"/>
      <c r="H23" s="191" t="s">
        <v>1993</v>
      </c>
      <c r="I23" s="176"/>
    </row>
    <row r="24" spans="3:16" ht="29.25" customHeight="1" x14ac:dyDescent="0.35">
      <c r="C24" s="177"/>
      <c r="D24" s="186" t="s">
        <v>371</v>
      </c>
      <c r="E24" s="186"/>
      <c r="F24" s="661" t="str">
        <f>F6</f>
        <v>Club Atlético AAA</v>
      </c>
      <c r="G24" s="190"/>
      <c r="I24" s="176"/>
    </row>
    <row r="25" spans="3:16" ht="6" customHeight="1" x14ac:dyDescent="0.3">
      <c r="C25" s="177"/>
      <c r="D25" s="186"/>
      <c r="E25" s="186"/>
      <c r="F25" s="190"/>
      <c r="G25" s="190"/>
      <c r="I25" s="176"/>
    </row>
    <row r="26" spans="3:16" ht="18.75" x14ac:dyDescent="0.3">
      <c r="C26" s="177"/>
      <c r="D26" s="186" t="str">
        <f>D8</f>
        <v>Periodo de Vigencia</v>
      </c>
      <c r="E26" s="186"/>
      <c r="F26" s="188">
        <f ca="1">F8</f>
        <v>44893.518795833334</v>
      </c>
      <c r="G26" s="189" t="str">
        <f>G8</f>
        <v>Vigencia Hasta</v>
      </c>
      <c r="H26" s="188">
        <f>H8</f>
        <v>45016</v>
      </c>
      <c r="I26" s="176"/>
    </row>
    <row r="27" spans="3:16" ht="8.25" customHeight="1" x14ac:dyDescent="0.3">
      <c r="C27" s="177"/>
      <c r="D27" s="149"/>
      <c r="E27" s="149"/>
      <c r="F27" s="149"/>
      <c r="G27" s="149"/>
      <c r="I27" s="176"/>
    </row>
    <row r="28" spans="3:16" ht="18.75" x14ac:dyDescent="0.3">
      <c r="C28" s="177"/>
      <c r="D28" s="186" t="s">
        <v>1992</v>
      </c>
      <c r="E28" s="823" t="str">
        <f>E10</f>
        <v>PLAN VERANO COOL</v>
      </c>
      <c r="F28" s="823"/>
      <c r="G28" s="822">
        <f>G10</f>
        <v>0</v>
      </c>
      <c r="H28" s="822"/>
      <c r="I28" s="176"/>
    </row>
    <row r="29" spans="3:16" ht="5.25" customHeight="1" x14ac:dyDescent="0.3">
      <c r="C29" s="177"/>
      <c r="D29" s="149"/>
      <c r="E29" s="149"/>
      <c r="F29" s="149"/>
      <c r="G29" s="149"/>
      <c r="I29" s="176"/>
    </row>
    <row r="30" spans="3:16" ht="15" customHeight="1" x14ac:dyDescent="0.3">
      <c r="C30" s="177"/>
      <c r="D30" s="187" t="str">
        <f ca="1">D12</f>
        <v>Asegurados S/Listado</v>
      </c>
      <c r="E30" s="187"/>
      <c r="F30" s="149"/>
      <c r="G30" s="182">
        <f ca="1">G12</f>
        <v>3</v>
      </c>
      <c r="H30" s="670">
        <f ca="1">H12</f>
        <v>1500</v>
      </c>
      <c r="I30" s="176"/>
    </row>
    <row r="31" spans="3:16" ht="7.5" customHeight="1" x14ac:dyDescent="0.3">
      <c r="C31" s="177"/>
      <c r="D31" s="186"/>
      <c r="E31" s="186"/>
      <c r="F31" s="149"/>
      <c r="G31" s="182"/>
      <c r="H31" s="185"/>
      <c r="I31" s="176"/>
    </row>
    <row r="32" spans="3:16" ht="6" customHeight="1" x14ac:dyDescent="0.3">
      <c r="C32" s="177"/>
      <c r="D32" s="186"/>
      <c r="E32" s="186"/>
      <c r="F32" s="149"/>
      <c r="G32" s="182"/>
      <c r="H32" s="185"/>
      <c r="I32" s="176"/>
    </row>
    <row r="33" spans="3:16" ht="9" customHeight="1" x14ac:dyDescent="0.3">
      <c r="C33" s="177"/>
      <c r="D33" s="149"/>
      <c r="E33" s="149"/>
      <c r="F33" s="149"/>
      <c r="G33" s="149"/>
      <c r="I33" s="176"/>
    </row>
    <row r="34" spans="3:16" ht="21" x14ac:dyDescent="0.35">
      <c r="C34" s="177"/>
      <c r="D34" s="180" t="s">
        <v>422</v>
      </c>
      <c r="E34" s="180"/>
      <c r="F34" s="179"/>
      <c r="G34" s="179"/>
      <c r="H34" s="178">
        <f ca="1">H17</f>
        <v>1500</v>
      </c>
      <c r="I34" s="176"/>
    </row>
    <row r="35" spans="3:16" ht="18.75" x14ac:dyDescent="0.3">
      <c r="C35" s="177"/>
      <c r="D35" s="821" t="str">
        <f ca="1">D18</f>
        <v>SON UN MIL QUINIENTOS CON 0/00 CENTAVO.-</v>
      </c>
      <c r="E35" s="821"/>
      <c r="F35" s="821"/>
      <c r="G35" s="821"/>
      <c r="H35" s="821"/>
      <c r="I35" s="176"/>
    </row>
    <row r="36" spans="3:16" ht="12" customHeight="1" x14ac:dyDescent="0.25">
      <c r="C36" s="175"/>
      <c r="D36" s="174"/>
      <c r="E36" s="174"/>
      <c r="F36" s="174"/>
      <c r="G36" s="174"/>
      <c r="H36" s="174"/>
      <c r="I36" s="173"/>
      <c r="J36" s="172"/>
      <c r="K36" s="171"/>
      <c r="L36" s="171"/>
      <c r="M36" s="171"/>
      <c r="N36" s="171"/>
      <c r="O36" s="171"/>
      <c r="P36" s="171"/>
    </row>
    <row r="37" spans="3:16" ht="11.25" customHeight="1" x14ac:dyDescent="0.2">
      <c r="D37" s="819" t="s">
        <v>421</v>
      </c>
      <c r="E37" s="819"/>
      <c r="F37" s="819"/>
      <c r="G37" s="819"/>
      <c r="H37" s="819"/>
      <c r="I37" s="819"/>
      <c r="J37" s="150"/>
    </row>
    <row r="38" spans="3:16" ht="20.100000000000001" hidden="1" customHeight="1" thickBot="1" x14ac:dyDescent="0.25">
      <c r="C38" s="170">
        <v>10</v>
      </c>
      <c r="D38" s="816"/>
      <c r="E38" s="816"/>
      <c r="F38" s="816"/>
      <c r="G38" s="816"/>
      <c r="H38" s="816"/>
      <c r="I38" s="816"/>
    </row>
    <row r="39" spans="3:16" ht="20.100000000000001" hidden="1" customHeight="1" thickBot="1" x14ac:dyDescent="0.25">
      <c r="C39" s="170">
        <v>11</v>
      </c>
      <c r="D39" s="816"/>
      <c r="E39" s="816"/>
      <c r="F39" s="816"/>
      <c r="G39" s="816"/>
      <c r="H39" s="816"/>
      <c r="I39" s="816"/>
    </row>
    <row r="40" spans="3:16" ht="20.100000000000001" hidden="1" customHeight="1" thickBot="1" x14ac:dyDescent="0.25">
      <c r="C40" s="170">
        <v>12</v>
      </c>
      <c r="D40" s="816"/>
      <c r="E40" s="816"/>
      <c r="F40" s="816"/>
      <c r="G40" s="816"/>
      <c r="H40" s="816"/>
      <c r="I40" s="816"/>
    </row>
    <row r="41" spans="3:16" ht="20.100000000000001" hidden="1" customHeight="1" thickBot="1" x14ac:dyDescent="0.25">
      <c r="C41" s="170">
        <v>13</v>
      </c>
      <c r="D41" s="816"/>
      <c r="E41" s="816"/>
      <c r="F41" s="816"/>
      <c r="G41" s="816"/>
      <c r="H41" s="816"/>
      <c r="I41" s="816"/>
    </row>
    <row r="42" spans="3:16" ht="20.100000000000001" hidden="1" customHeight="1" thickBot="1" x14ac:dyDescent="0.25">
      <c r="C42" s="170">
        <v>14</v>
      </c>
      <c r="D42" s="816"/>
      <c r="E42" s="816"/>
      <c r="F42" s="816"/>
      <c r="G42" s="816"/>
      <c r="H42" s="816"/>
      <c r="I42" s="816"/>
    </row>
    <row r="43" spans="3:16" ht="20.100000000000001" hidden="1" customHeight="1" thickBot="1" x14ac:dyDescent="0.25">
      <c r="C43" s="170">
        <v>15</v>
      </c>
      <c r="D43" s="816"/>
      <c r="E43" s="816"/>
      <c r="F43" s="816"/>
      <c r="G43" s="816"/>
      <c r="H43" s="816"/>
      <c r="I43" s="816"/>
    </row>
    <row r="44" spans="3:16" ht="15.75" hidden="1" x14ac:dyDescent="0.25">
      <c r="D44" s="169"/>
      <c r="E44" s="169"/>
      <c r="F44" s="169"/>
      <c r="G44" s="169"/>
    </row>
    <row r="45" spans="3:16" ht="15.75" hidden="1" x14ac:dyDescent="0.25">
      <c r="D45" s="169" t="s">
        <v>420</v>
      </c>
      <c r="E45" s="169"/>
      <c r="F45" s="169"/>
      <c r="G45" s="169"/>
    </row>
    <row r="46" spans="3:16" hidden="1" x14ac:dyDescent="0.2">
      <c r="J46" s="150"/>
    </row>
    <row r="47" spans="3:16" hidden="1" x14ac:dyDescent="0.2"/>
    <row r="48" spans="3:16" hidden="1" x14ac:dyDescent="0.2"/>
    <row r="49" spans="1:18" hidden="1" x14ac:dyDescent="0.2">
      <c r="C49" s="845" t="s">
        <v>419</v>
      </c>
      <c r="D49" s="845"/>
      <c r="E49" s="845"/>
      <c r="F49" s="845"/>
      <c r="G49" s="845"/>
      <c r="H49" s="845"/>
      <c r="I49" s="845"/>
    </row>
    <row r="50" spans="1:18" hidden="1" x14ac:dyDescent="0.2"/>
    <row r="51" spans="1:18" hidden="1" x14ac:dyDescent="0.2"/>
    <row r="52" spans="1:18" hidden="1" x14ac:dyDescent="0.2"/>
    <row r="53" spans="1:18" ht="12.75" customHeight="1" x14ac:dyDescent="0.2"/>
    <row r="54" spans="1:18" ht="18" customHeight="1" x14ac:dyDescent="0.2">
      <c r="C54" s="826" t="str">
        <f>IF(K57=0,"UNA VEZ EFECTUADO CARGAR DEPOSITO N°/Banco/Fecha/Importe ","ATENCION! ERROR EN IMPORTE DEPOSITADO →")</f>
        <v xml:space="preserve">UNA VEZ EFECTUADO CARGAR DEPOSITO N°/Banco/Fecha/Importe </v>
      </c>
      <c r="D54" s="827"/>
      <c r="E54" s="827"/>
      <c r="F54" s="827"/>
      <c r="G54" s="827"/>
      <c r="H54" s="827"/>
      <c r="I54" s="827"/>
      <c r="K54" s="844" t="s">
        <v>418</v>
      </c>
      <c r="L54" s="844"/>
    </row>
    <row r="55" spans="1:18" ht="4.5" customHeight="1" x14ac:dyDescent="0.2">
      <c r="D55" s="168"/>
      <c r="E55" s="168"/>
      <c r="F55" s="167"/>
      <c r="G55" s="166"/>
    </row>
    <row r="56" spans="1:18" s="157" customFormat="1" ht="9.75" customHeight="1" x14ac:dyDescent="0.25">
      <c r="A56" s="165"/>
      <c r="B56" s="165"/>
      <c r="C56" s="828" t="s">
        <v>417</v>
      </c>
      <c r="D56" s="829"/>
      <c r="E56" s="830"/>
      <c r="F56" s="164" t="s">
        <v>416</v>
      </c>
      <c r="G56" s="164" t="s">
        <v>415</v>
      </c>
      <c r="H56" s="828" t="s">
        <v>414</v>
      </c>
      <c r="I56" s="840"/>
      <c r="K56" s="163"/>
      <c r="L56" s="163"/>
      <c r="M56" s="158"/>
      <c r="N56" s="158"/>
      <c r="O56" s="158"/>
      <c r="P56" s="158"/>
      <c r="R56" s="158"/>
    </row>
    <row r="57" spans="1:18" s="157" customFormat="1" ht="21" customHeight="1" x14ac:dyDescent="0.25">
      <c r="C57" s="831"/>
      <c r="D57" s="831"/>
      <c r="E57" s="831"/>
      <c r="F57" s="162" t="s">
        <v>413</v>
      </c>
      <c r="G57" s="161"/>
      <c r="H57" s="841">
        <v>0</v>
      </c>
      <c r="I57" s="842"/>
      <c r="K57" s="160">
        <f>IFERROR(IF(H57=0,0,H57-'12 - 1 - LISTADO DE ASEGURADOS'!J21),10)</f>
        <v>0</v>
      </c>
      <c r="L57" s="160"/>
      <c r="M57" s="158"/>
      <c r="N57" s="158"/>
      <c r="O57" s="158"/>
      <c r="P57" s="158"/>
      <c r="Q57" s="159"/>
      <c r="R57" s="158"/>
    </row>
    <row r="58" spans="1:18" s="157" customFormat="1" ht="18" customHeight="1" x14ac:dyDescent="0.25">
      <c r="C58" s="838" t="s">
        <v>412</v>
      </c>
      <c r="D58" s="839"/>
      <c r="E58" s="836"/>
      <c r="F58" s="837"/>
      <c r="G58" s="837"/>
      <c r="H58" s="837"/>
      <c r="I58" s="837"/>
      <c r="K58" s="160"/>
      <c r="L58" s="160"/>
      <c r="M58" s="158"/>
      <c r="N58" s="158"/>
      <c r="O58" s="158"/>
      <c r="P58" s="158"/>
      <c r="Q58" s="159"/>
      <c r="R58" s="158"/>
    </row>
    <row r="59" spans="1:18" ht="17.25" customHeight="1" x14ac:dyDescent="0.2">
      <c r="C59" s="835" t="s">
        <v>411</v>
      </c>
      <c r="D59" s="835"/>
      <c r="E59" s="835"/>
      <c r="F59" s="835"/>
      <c r="G59" s="835"/>
      <c r="H59" s="835"/>
    </row>
    <row r="60" spans="1:18" ht="3" customHeight="1" x14ac:dyDescent="0.25">
      <c r="D60" s="156"/>
      <c r="E60" s="156"/>
      <c r="F60" s="155"/>
      <c r="G60" s="155"/>
    </row>
    <row r="61" spans="1:18" ht="18.75" x14ac:dyDescent="0.3">
      <c r="C61" s="152" t="s">
        <v>410</v>
      </c>
      <c r="E61" s="152"/>
      <c r="F61" s="149"/>
      <c r="G61" s="149"/>
    </row>
    <row r="62" spans="1:18" ht="2.25" customHeight="1" x14ac:dyDescent="0.45">
      <c r="C62" s="152"/>
      <c r="E62" s="152"/>
      <c r="F62" s="149"/>
      <c r="G62" s="149"/>
      <c r="H62" s="154"/>
    </row>
    <row r="63" spans="1:18" ht="12.75" customHeight="1" x14ac:dyDescent="0.3">
      <c r="C63" s="152" t="s">
        <v>409</v>
      </c>
      <c r="E63" s="152"/>
      <c r="F63" s="149"/>
      <c r="G63" s="149"/>
    </row>
    <row r="64" spans="1:18" ht="5.25" customHeight="1" x14ac:dyDescent="0.35">
      <c r="C64" s="152"/>
      <c r="E64" s="152"/>
      <c r="F64" s="149"/>
      <c r="G64" s="149"/>
      <c r="H64" s="153"/>
    </row>
    <row r="65" spans="3:13" ht="10.5" customHeight="1" x14ac:dyDescent="0.3">
      <c r="C65" s="152" t="s">
        <v>408</v>
      </c>
      <c r="E65" s="152"/>
      <c r="F65" s="149"/>
      <c r="G65" s="149"/>
    </row>
    <row r="66" spans="3:13" ht="3.75" customHeight="1" x14ac:dyDescent="0.3">
      <c r="C66" s="152"/>
      <c r="E66" s="152"/>
      <c r="F66" s="149"/>
      <c r="G66" s="149"/>
    </row>
    <row r="67" spans="3:13" ht="17.25" x14ac:dyDescent="0.2">
      <c r="C67" s="152" t="s">
        <v>407</v>
      </c>
      <c r="E67" s="152"/>
    </row>
    <row r="68" spans="3:13" ht="15" customHeight="1" x14ac:dyDescent="0.2">
      <c r="C68" s="152" t="s">
        <v>1936</v>
      </c>
      <c r="D68" s="151"/>
      <c r="E68" s="151"/>
    </row>
    <row r="69" spans="3:13" ht="12.75" customHeight="1" x14ac:dyDescent="0.25">
      <c r="C69" s="834" t="s">
        <v>406</v>
      </c>
      <c r="D69" s="834"/>
      <c r="E69" s="834"/>
      <c r="F69" s="834"/>
      <c r="G69" s="834"/>
      <c r="H69" s="843" t="s">
        <v>1999</v>
      </c>
      <c r="I69" s="843"/>
      <c r="J69" s="843"/>
      <c r="K69" s="843"/>
      <c r="L69" s="843"/>
      <c r="M69" s="843"/>
    </row>
    <row r="70" spans="3:13" x14ac:dyDescent="0.2">
      <c r="D70" s="825"/>
      <c r="E70" s="825"/>
      <c r="F70" s="825"/>
    </row>
    <row r="71" spans="3:13" ht="12.75" customHeight="1" x14ac:dyDescent="0.2">
      <c r="C71" s="832" t="s">
        <v>405</v>
      </c>
      <c r="D71" s="833"/>
      <c r="E71" s="833"/>
      <c r="F71" s="833"/>
      <c r="G71" s="833"/>
      <c r="H71" s="833"/>
      <c r="I71" s="833"/>
    </row>
    <row r="72" spans="3:13" ht="13.5" customHeight="1" x14ac:dyDescent="0.2">
      <c r="C72" s="833"/>
      <c r="D72" s="833"/>
      <c r="E72" s="833"/>
      <c r="F72" s="833"/>
      <c r="G72" s="833"/>
      <c r="H72" s="833"/>
      <c r="I72" s="833"/>
    </row>
    <row r="73" spans="3:13" ht="18.75" x14ac:dyDescent="0.3">
      <c r="D73" s="149"/>
      <c r="E73" s="149"/>
      <c r="F73" s="149"/>
      <c r="G73" s="149"/>
    </row>
    <row r="74" spans="3:13" ht="10.5" customHeight="1" x14ac:dyDescent="0.3">
      <c r="D74" s="149"/>
      <c r="E74" s="149"/>
      <c r="F74" s="149"/>
      <c r="G74" s="149"/>
    </row>
    <row r="75" spans="3:13" ht="18.75" x14ac:dyDescent="0.3">
      <c r="D75" s="149"/>
      <c r="E75" s="149"/>
      <c r="F75" s="149"/>
      <c r="G75" s="149"/>
    </row>
    <row r="76" spans="3:13" ht="18.75" x14ac:dyDescent="0.3">
      <c r="D76" s="149"/>
      <c r="E76" s="149"/>
      <c r="F76" s="149"/>
      <c r="G76" s="149"/>
    </row>
    <row r="77" spans="3:13" ht="18.75" x14ac:dyDescent="0.3">
      <c r="D77" s="149"/>
      <c r="E77" s="149"/>
      <c r="F77" s="149"/>
      <c r="G77" s="149"/>
    </row>
    <row r="78" spans="3:13" ht="18.75" x14ac:dyDescent="0.3">
      <c r="D78" s="149"/>
      <c r="E78" s="149"/>
      <c r="F78" s="149"/>
      <c r="G78" s="149"/>
    </row>
    <row r="81" spans="4:9" x14ac:dyDescent="0.2">
      <c r="D81" s="824"/>
      <c r="E81" s="824"/>
      <c r="F81" s="824"/>
      <c r="G81" s="824"/>
      <c r="H81" s="824"/>
      <c r="I81" s="824"/>
    </row>
  </sheetData>
  <sheetProtection algorithmName="SHA-512" hashValue="4957bneUSMUi2s2lDu+PDNT9cp1PT5CERPOQgPGgzKUaRZw5VSfqYRtpbfl/6kp/dkVoAwEOn1HuM4MGL2zQpw==" saltValue="6BMoznXRReOLksozWLQ9MQ==" spinCount="100000" sheet="1" objects="1" scenarios="1" selectLockedCells="1"/>
  <protectedRanges>
    <protectedRange sqref="C57:I57 E58" name="DEPOSITO_2"/>
  </protectedRanges>
  <mergeCells count="31">
    <mergeCell ref="D41:I41"/>
    <mergeCell ref="D42:I42"/>
    <mergeCell ref="D43:I43"/>
    <mergeCell ref="H69:M69"/>
    <mergeCell ref="K54:L54"/>
    <mergeCell ref="C49:I49"/>
    <mergeCell ref="D81:I81"/>
    <mergeCell ref="D70:F70"/>
    <mergeCell ref="C54:I54"/>
    <mergeCell ref="C56:E56"/>
    <mergeCell ref="C57:E57"/>
    <mergeCell ref="C71:I72"/>
    <mergeCell ref="C69:G69"/>
    <mergeCell ref="C59:H59"/>
    <mergeCell ref="E58:I58"/>
    <mergeCell ref="C58:D58"/>
    <mergeCell ref="H56:I56"/>
    <mergeCell ref="H57:I57"/>
    <mergeCell ref="D39:I39"/>
    <mergeCell ref="D40:I40"/>
    <mergeCell ref="G1:H1"/>
    <mergeCell ref="C3:H3"/>
    <mergeCell ref="D37:I37"/>
    <mergeCell ref="D38:I38"/>
    <mergeCell ref="D20:I20"/>
    <mergeCell ref="D18:H18"/>
    <mergeCell ref="D35:H35"/>
    <mergeCell ref="G10:H10"/>
    <mergeCell ref="G28:H28"/>
    <mergeCell ref="E10:F10"/>
    <mergeCell ref="E28:F28"/>
  </mergeCells>
  <conditionalFormatting sqref="C58 D55 C54">
    <cfRule type="containsText" dxfId="12" priority="2" operator="containsText" text="ATENCION! ERROR EN IMPORTE DEPOSITADO">
      <formula>NOT(ISERROR(SEARCH("ATENCION! ERROR EN IMPORTE DEPOSITADO",C54)))</formula>
    </cfRule>
  </conditionalFormatting>
  <conditionalFormatting sqref="F56:H56 C56">
    <cfRule type="containsText" dxfId="11" priority="1" operator="containsText" text="Digite">
      <formula>NOT(ISERROR(SEARCH("Digite",C56)))</formula>
    </cfRule>
  </conditionalFormatting>
  <dataValidations count="2">
    <dataValidation type="date" allowBlank="1" showInputMessage="1" showErrorMessage="1" errorTitle="ERROR EN FECHA DE DEPOSITO" error="LA FECHA DE DEPOSITO DEBE SER LA DEL DIA DE CARGA DEL LISTADO, O HASTA DIEZ DIAS HACIA ATRAS." sqref="G57" xr:uid="{00000000-0002-0000-1200-000000000000}">
      <formula1>J36-10</formula1>
      <formula2>J36</formula2>
    </dataValidation>
    <dataValidation type="list" allowBlank="1" showInputMessage="1" showErrorMessage="1" sqref="F57" xr:uid="{00000000-0002-0000-1200-000001000000}">
      <formula1>"Seleccionar Banco / Cta,Bco Bersa Cta 001 90220/5,Bco BBVA Frances Cta 074 2589/5,Bco Nacion Cta 390 10228/25,Bco Crediccop Cta 145 3515-8"</formula1>
    </dataValidation>
  </dataValidations>
  <hyperlinks>
    <hyperlink ref="H69" r:id="rId1" display="atcomercial2@institutoseguro.com.ar" xr:uid="{00000000-0004-0000-1200-000000000000}"/>
    <hyperlink ref="H69:M69" r:id="rId2" display="atcomercial@institutoseguro.com.ar" xr:uid="{00000000-0004-0000-1200-000001000000}"/>
  </hyperlinks>
  <printOptions horizontalCentered="1"/>
  <pageMargins left="0.23622047244094488" right="0.23622047244094488" top="0.3543307086614173" bottom="0.3543307086614173" header="0.31496062992125984" footer="0.31496062992125984"/>
  <pageSetup paperSize="9" orientation="portrait" r:id="rId3"/>
  <headerFooter alignWithMargins="0"/>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K15"/>
  <sheetViews>
    <sheetView topLeftCell="A8" zoomScale="160" zoomScaleNormal="160" workbookViewId="0">
      <selection activeCell="E9" sqref="E9"/>
    </sheetView>
  </sheetViews>
  <sheetFormatPr baseColWidth="10" defaultRowHeight="15" x14ac:dyDescent="0.25"/>
  <cols>
    <col min="1" max="2" width="11.42578125" style="8"/>
    <col min="3" max="3" width="30.28515625" style="8" bestFit="1" customWidth="1"/>
    <col min="4" max="6" width="11.42578125" style="8"/>
    <col min="7" max="7" width="29.5703125" style="8" customWidth="1"/>
    <col min="8" max="16384" width="11.42578125" style="8"/>
  </cols>
  <sheetData>
    <row r="2" spans="1:11" x14ac:dyDescent="0.25">
      <c r="B2" s="8" t="s">
        <v>1128</v>
      </c>
    </row>
    <row r="4" spans="1:11" x14ac:dyDescent="0.25">
      <c r="B4" s="8" t="s">
        <v>1129</v>
      </c>
    </row>
    <row r="5" spans="1:11" x14ac:dyDescent="0.25">
      <c r="B5" s="8" t="s">
        <v>1130</v>
      </c>
      <c r="K5" s="49"/>
    </row>
    <row r="6" spans="1:11" s="588" customFormat="1" ht="18.75" x14ac:dyDescent="0.25"/>
    <row r="7" spans="1:11" ht="15.75" thickBot="1" x14ac:dyDescent="0.3">
      <c r="E7" s="9" t="s">
        <v>1131</v>
      </c>
    </row>
    <row r="8" spans="1:11" ht="32.25" customHeight="1" thickBot="1" x14ac:dyDescent="0.3">
      <c r="A8" s="678" t="str">
        <f ca="1">IF(AND(TODAY()&lt;=E8,C10&lt;=E8),CONCATENATE("Habilitado hasta: ",TEXT(E8,"DDDD")," ",TEXT(E8,"dd/mm/yyyy")),"No Habilitado")</f>
        <v>Habilitado hasta: viernes 31/03/2023</v>
      </c>
      <c r="B8" s="679"/>
      <c r="E8" s="587">
        <v>45016</v>
      </c>
      <c r="G8" s="607">
        <f>E8</f>
        <v>45016</v>
      </c>
    </row>
    <row r="10" spans="1:11" ht="25.5" customHeight="1" x14ac:dyDescent="0.25">
      <c r="A10" s="8" t="s">
        <v>1110</v>
      </c>
      <c r="B10" s="8" t="s">
        <v>1111</v>
      </c>
      <c r="C10" s="590">
        <v>44893</v>
      </c>
      <c r="E10" s="8" t="str">
        <f>IF(C10&gt;E8,"uso mayor a la fecha, cambiar","uso bien")</f>
        <v>uso bien</v>
      </c>
    </row>
    <row r="11" spans="1:11" x14ac:dyDescent="0.25">
      <c r="C11" s="589"/>
    </row>
    <row r="15" spans="1:11" x14ac:dyDescent="0.25">
      <c r="C15" s="607"/>
    </row>
  </sheetData>
  <sheetProtection algorithmName="SHA-512" hashValue="m/ezUQCnuVCMG9Hkys5uCccf6fHDP7hkhjlMPU3CnySBr0XctiEaQVkvaJJxsGxcyVc1TXnuvk9cm/D2s/fh2Q==" saltValue="K3+jlMUYwoU2YuDFWydPbg==" spinCount="100000" sheet="1" objects="1" scenarios="1"/>
  <mergeCells count="1">
    <mergeCell ref="A8:B8"/>
  </mergeCells>
  <conditionalFormatting sqref="A8">
    <cfRule type="containsText" dxfId="54" priority="1" operator="containsText" text="no">
      <formula>NOT(ISERROR(SEARCH("no",A8)))</formula>
    </cfRule>
  </conditionalFormatting>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rgb="FFFF0000"/>
    <pageSetUpPr fitToPage="1"/>
  </sheetPr>
  <dimension ref="A1:AM90"/>
  <sheetViews>
    <sheetView topLeftCell="C1" zoomScale="112" zoomScaleNormal="112" workbookViewId="0">
      <selection activeCell="F6" sqref="F6"/>
    </sheetView>
  </sheetViews>
  <sheetFormatPr baseColWidth="10" defaultRowHeight="12.75" x14ac:dyDescent="0.25"/>
  <cols>
    <col min="1" max="1" width="36.140625" style="428" customWidth="1"/>
    <col min="2" max="2" width="36" style="428" bestFit="1" customWidth="1"/>
    <col min="3" max="3" width="18.85546875" style="428" customWidth="1"/>
    <col min="4" max="4" width="16.42578125" style="428" customWidth="1"/>
    <col min="5" max="5" width="19.42578125" style="428" customWidth="1"/>
    <col min="6" max="6" width="12.42578125" style="428" customWidth="1"/>
    <col min="7" max="8" width="11.42578125" style="428" customWidth="1"/>
    <col min="9" max="9" width="30.7109375" style="428" customWidth="1"/>
    <col min="10" max="10" width="15.7109375" style="428" customWidth="1"/>
    <col min="11" max="11" width="6.85546875" style="428" customWidth="1"/>
    <col min="12" max="12" width="5.7109375" style="428" customWidth="1"/>
    <col min="13" max="13" width="3.140625" style="428" customWidth="1"/>
    <col min="14" max="17" width="11.42578125" style="428" customWidth="1"/>
    <col min="18" max="18" width="15.42578125" style="428" customWidth="1"/>
    <col min="19" max="19" width="36.42578125" style="428" customWidth="1"/>
    <col min="20" max="20" width="22.28515625" style="428" customWidth="1"/>
    <col min="21" max="21" width="32.85546875" style="428" customWidth="1"/>
    <col min="22" max="22" width="26.7109375" style="428" customWidth="1"/>
    <col min="23" max="24" width="11.42578125" style="428" customWidth="1"/>
    <col min="25" max="31" width="11.42578125" style="429" customWidth="1"/>
    <col min="32" max="39" width="11.42578125" style="429"/>
    <col min="40" max="16384" width="11.42578125" style="428"/>
  </cols>
  <sheetData>
    <row r="1" spans="1:22" ht="30" customHeight="1" x14ac:dyDescent="0.25">
      <c r="A1" s="854" t="str">
        <f ca="1">'12 - 1 - AUXILIAR-MANTENIMIENTO'!B37</f>
        <v>Cotizador HABILITADO - Club Atlético AAA</v>
      </c>
      <c r="B1" s="854"/>
      <c r="C1" s="854"/>
      <c r="D1" s="854"/>
      <c r="E1" s="854"/>
      <c r="F1" s="854"/>
      <c r="M1" s="450"/>
      <c r="N1" s="450"/>
      <c r="O1" s="450" t="s">
        <v>1006</v>
      </c>
      <c r="P1" s="450" t="s">
        <v>1005</v>
      </c>
      <c r="Q1" s="450" t="s">
        <v>2</v>
      </c>
      <c r="R1" s="450"/>
      <c r="S1" s="450"/>
      <c r="T1" s="450"/>
      <c r="U1" s="450"/>
      <c r="V1" s="450"/>
    </row>
    <row r="2" spans="1:22" ht="30" customHeight="1" x14ac:dyDescent="0.25">
      <c r="A2" s="849" t="s">
        <v>1004</v>
      </c>
      <c r="B2" s="849"/>
      <c r="C2" s="849"/>
      <c r="D2" s="849"/>
      <c r="E2" s="849"/>
      <c r="F2" s="849"/>
      <c r="I2" s="428" t="s">
        <v>2005</v>
      </c>
      <c r="J2" s="428">
        <v>1</v>
      </c>
      <c r="L2" s="428" t="s">
        <v>996</v>
      </c>
      <c r="M2" s="450">
        <v>1</v>
      </c>
      <c r="N2" s="450">
        <f>1*5</f>
        <v>5</v>
      </c>
      <c r="O2" s="671">
        <v>0.28000000000000003</v>
      </c>
      <c r="P2" s="671">
        <v>0.19</v>
      </c>
      <c r="Q2" s="445">
        <v>5.27</v>
      </c>
      <c r="R2" s="449" t="s">
        <v>1963</v>
      </c>
      <c r="S2" s="448" t="s">
        <v>1964</v>
      </c>
      <c r="T2" s="446" t="s">
        <v>1965</v>
      </c>
      <c r="U2" s="447" t="s">
        <v>1966</v>
      </c>
      <c r="V2" s="446" t="s">
        <v>1967</v>
      </c>
    </row>
    <row r="3" spans="1:22" ht="31.5" x14ac:dyDescent="0.25">
      <c r="A3" s="450" t="s">
        <v>1954</v>
      </c>
      <c r="B3" s="658" t="str">
        <f>'12 - 1 - LISTADO DE ASEGURADOS'!C19</f>
        <v>PLAN VERANO COOL</v>
      </c>
      <c r="C3" s="472" t="str">
        <f>VLOOKUP('12 - 1 - LISTADO DE ASEGURADOS'!C19,'12 - 1 - Riesgos '!A3:B3,2,FALSE)</f>
        <v>ALTERNATIVA UNICA</v>
      </c>
      <c r="D3" s="476" t="str">
        <f>'12 - 1 - LISTADO DE ASEGURADOS'!H9</f>
        <v>N° Solicitud:</v>
      </c>
      <c r="E3" s="860">
        <f>'12 - 1 - LISTADO DE ASEGURADOS'!J9</f>
        <v>0</v>
      </c>
      <c r="F3" s="860"/>
      <c r="I3" s="428" t="s">
        <v>1988</v>
      </c>
      <c r="J3" s="428">
        <v>0</v>
      </c>
      <c r="L3" s="428" t="s">
        <v>996</v>
      </c>
      <c r="M3" s="450">
        <v>2</v>
      </c>
      <c r="N3" s="450">
        <f>1*7</f>
        <v>7</v>
      </c>
      <c r="O3" s="671">
        <v>0.28000000000000003</v>
      </c>
      <c r="P3" s="671">
        <v>0.19</v>
      </c>
      <c r="Q3" s="445">
        <v>5.27</v>
      </c>
      <c r="R3" s="449" t="s">
        <v>1968</v>
      </c>
      <c r="S3" s="448" t="s">
        <v>1964</v>
      </c>
      <c r="T3" s="446" t="s">
        <v>1969</v>
      </c>
      <c r="U3" s="447" t="s">
        <v>1966</v>
      </c>
      <c r="V3" s="446" t="s">
        <v>1970</v>
      </c>
    </row>
    <row r="4" spans="1:22" ht="31.5" x14ac:dyDescent="0.25">
      <c r="A4" s="450" t="s">
        <v>1987</v>
      </c>
      <c r="B4" s="475">
        <f ca="1">'12 - 1 - LISTADO DE ASEGURADOS'!H19</f>
        <v>3</v>
      </c>
      <c r="C4" s="429"/>
      <c r="D4" s="429"/>
      <c r="E4" s="853" t="str">
        <f ca="1">CONCATENATE("FECHA: ",TEXT('12 - 1 - LISTADO DE ASEGURADOS'!J6,"DD/MM/AAAA"))</f>
        <v>FECHA: 28/11/lunes</v>
      </c>
      <c r="F4" s="853"/>
      <c r="L4" s="428" t="s">
        <v>996</v>
      </c>
      <c r="M4" s="450">
        <v>3</v>
      </c>
      <c r="N4" s="450">
        <f>15*5</f>
        <v>75</v>
      </c>
      <c r="O4" s="445">
        <v>0</v>
      </c>
      <c r="P4" s="445">
        <v>0</v>
      </c>
      <c r="Q4" s="445">
        <v>0</v>
      </c>
      <c r="R4" s="449" t="s">
        <v>1971</v>
      </c>
      <c r="S4" s="448" t="s">
        <v>1972</v>
      </c>
      <c r="T4" s="446" t="s">
        <v>1973</v>
      </c>
      <c r="U4" s="447" t="s">
        <v>1974</v>
      </c>
      <c r="V4" s="446" t="s">
        <v>1975</v>
      </c>
    </row>
    <row r="5" spans="1:22" ht="31.5" customHeight="1" x14ac:dyDescent="0.25">
      <c r="A5" s="450" t="s">
        <v>992</v>
      </c>
      <c r="B5" s="474" t="str">
        <f>'12 - 1 - LISTADO DE ASEGURADOS'!C21</f>
        <v>COLONIAS PRIVADAS</v>
      </c>
      <c r="C5" s="850" t="s">
        <v>1003</v>
      </c>
      <c r="D5" s="851"/>
      <c r="E5" s="851"/>
      <c r="F5" s="852"/>
      <c r="L5" s="428" t="s">
        <v>996</v>
      </c>
      <c r="M5" s="450">
        <v>4</v>
      </c>
      <c r="N5" s="450">
        <f>15*7</f>
        <v>105</v>
      </c>
      <c r="O5" s="445">
        <v>0</v>
      </c>
      <c r="P5" s="445">
        <v>0</v>
      </c>
      <c r="Q5" s="445">
        <v>0</v>
      </c>
      <c r="R5" s="449" t="s">
        <v>1976</v>
      </c>
      <c r="S5" s="448" t="s">
        <v>1977</v>
      </c>
      <c r="T5" s="446" t="s">
        <v>1978</v>
      </c>
      <c r="U5" s="447" t="s">
        <v>1974</v>
      </c>
      <c r="V5" s="446" t="s">
        <v>1975</v>
      </c>
    </row>
    <row r="6" spans="1:22" ht="31.5" customHeight="1" x14ac:dyDescent="0.25">
      <c r="A6" s="450"/>
      <c r="B6" s="473"/>
      <c r="C6" s="472" t="s">
        <v>1002</v>
      </c>
      <c r="D6" s="471">
        <f ca="1">'12 - 1 - LISTADO DE ASEGURADOS'!C16</f>
        <v>44893.518795833334</v>
      </c>
      <c r="E6" s="472" t="s">
        <v>1001</v>
      </c>
      <c r="F6" s="471">
        <v>45016</v>
      </c>
      <c r="M6" s="450"/>
      <c r="N6" s="450"/>
      <c r="O6" s="445"/>
      <c r="P6" s="445"/>
      <c r="Q6" s="445"/>
      <c r="R6" s="449"/>
      <c r="S6" s="448"/>
      <c r="T6" s="446"/>
      <c r="U6" s="447"/>
      <c r="V6" s="446"/>
    </row>
    <row r="7" spans="1:22" ht="27" customHeight="1" x14ac:dyDescent="0.25">
      <c r="A7" s="450" t="s">
        <v>1000</v>
      </c>
      <c r="B7" s="470">
        <f ca="1">B4</f>
        <v>3</v>
      </c>
      <c r="C7" s="855" t="str">
        <f>IF(J20=0,"No cotiza", "")</f>
        <v/>
      </c>
      <c r="D7" s="856"/>
      <c r="E7" s="856"/>
      <c r="F7" s="856"/>
      <c r="I7" s="428" t="s">
        <v>666</v>
      </c>
      <c r="J7" s="428">
        <v>5</v>
      </c>
      <c r="M7" s="450"/>
      <c r="N7" s="450"/>
      <c r="O7" s="445"/>
      <c r="P7" s="445"/>
      <c r="Q7" s="445"/>
      <c r="R7" s="449"/>
      <c r="S7" s="448"/>
      <c r="T7" s="446"/>
      <c r="U7" s="447"/>
      <c r="V7" s="446"/>
    </row>
    <row r="8" spans="1:22" ht="23.25" customHeight="1" x14ac:dyDescent="0.25">
      <c r="A8" s="450" t="s">
        <v>999</v>
      </c>
      <c r="B8" s="469">
        <v>1000000</v>
      </c>
      <c r="C8" s="855"/>
      <c r="D8" s="856"/>
      <c r="E8" s="856"/>
      <c r="F8" s="856"/>
      <c r="M8" s="450"/>
      <c r="N8" s="450"/>
      <c r="O8" s="450"/>
      <c r="P8" s="450"/>
      <c r="Q8" s="450"/>
      <c r="R8" s="449"/>
      <c r="S8" s="448"/>
      <c r="T8" s="446"/>
      <c r="U8" s="447"/>
      <c r="V8" s="446"/>
    </row>
    <row r="9" spans="1:22" ht="29.25" customHeight="1" x14ac:dyDescent="0.25">
      <c r="A9" s="450" t="s">
        <v>998</v>
      </c>
      <c r="B9" s="469">
        <v>100000</v>
      </c>
      <c r="C9" s="429"/>
      <c r="D9" s="429"/>
      <c r="E9" s="429"/>
      <c r="F9" s="429"/>
      <c r="I9" s="428" t="s">
        <v>662</v>
      </c>
      <c r="J9" s="428">
        <v>7</v>
      </c>
      <c r="M9" s="450"/>
      <c r="N9" s="450"/>
      <c r="O9" s="445"/>
      <c r="P9" s="445"/>
      <c r="Q9" s="445"/>
      <c r="R9" s="449"/>
      <c r="S9" s="448"/>
      <c r="T9" s="446"/>
      <c r="U9" s="447"/>
      <c r="V9" s="446"/>
    </row>
    <row r="10" spans="1:22" ht="6.75" customHeight="1" x14ac:dyDescent="0.25">
      <c r="C10" s="429"/>
      <c r="D10" s="429"/>
      <c r="E10" s="429"/>
      <c r="F10" s="429"/>
      <c r="M10" s="450"/>
      <c r="N10" s="450"/>
      <c r="O10" s="450"/>
      <c r="P10" s="450"/>
      <c r="Q10" s="450"/>
      <c r="R10" s="449"/>
      <c r="S10" s="448"/>
      <c r="T10" s="446"/>
      <c r="U10" s="447"/>
      <c r="V10" s="446"/>
    </row>
    <row r="11" spans="1:22" ht="38.25" customHeight="1" x14ac:dyDescent="0.25">
      <c r="A11" s="462" t="str">
        <f>VLOOKUP(J20,N2:S5,6,FALSE)</f>
        <v>Alternativa I (Verano Cool)</v>
      </c>
      <c r="B11" s="460" t="s">
        <v>995</v>
      </c>
      <c r="C11" s="461" t="s">
        <v>994</v>
      </c>
      <c r="D11" s="460"/>
      <c r="E11" s="459" t="s">
        <v>993</v>
      </c>
      <c r="F11" s="458" t="s">
        <v>902</v>
      </c>
      <c r="I11" s="428" t="s">
        <v>1989</v>
      </c>
      <c r="J11" s="428">
        <f>IF(C3="PLAN VERANO COOL",1,1)</f>
        <v>1</v>
      </c>
      <c r="M11" s="450"/>
      <c r="N11" s="450"/>
      <c r="O11" s="445"/>
      <c r="P11" s="445"/>
      <c r="Q11" s="445"/>
      <c r="R11" s="449"/>
      <c r="S11" s="448"/>
      <c r="T11" s="446"/>
      <c r="U11" s="447"/>
      <c r="V11" s="446"/>
    </row>
    <row r="12" spans="1:22" x14ac:dyDescent="0.25">
      <c r="A12" s="446" t="str">
        <f>VLOOKUP(J20,N2:V5,7,FALSE)</f>
        <v>Muerte Precat.80</v>
      </c>
      <c r="B12" s="450" t="str">
        <f ca="1">IF($B$4&gt;0,VLOOKUP($B$3,'12 - 1 - Riesgos '!A2:E43,3,FALSE),"sin asegurados menores")</f>
        <v>000600000</v>
      </c>
      <c r="C12" s="457">
        <f ca="1">B8*B4</f>
        <v>3000000</v>
      </c>
      <c r="D12" s="456"/>
      <c r="E12" s="672">
        <f>VLOOKUP(J20,N2:Q22,2,FALSE)</f>
        <v>0.28000000000000003</v>
      </c>
      <c r="F12" s="454">
        <f ca="1">'12 - 1 - AUXILIAR-MANTENIMIENTO'!G103</f>
        <v>342.21</v>
      </c>
      <c r="I12" s="428" t="s">
        <v>992</v>
      </c>
      <c r="J12" s="428">
        <f>IF(B5="Colonias Privadas",5,7)</f>
        <v>5</v>
      </c>
      <c r="M12" s="450"/>
      <c r="N12" s="450"/>
      <c r="O12" s="445"/>
      <c r="P12" s="445"/>
      <c r="Q12" s="445"/>
      <c r="R12" s="449"/>
      <c r="S12" s="448"/>
      <c r="T12" s="446"/>
      <c r="U12" s="447"/>
      <c r="V12" s="446"/>
    </row>
    <row r="13" spans="1:22" ht="19.5" customHeight="1" x14ac:dyDescent="0.25">
      <c r="A13" s="447" t="str">
        <f>VLOOKUP(J20,N2:V5,8,FALSE)</f>
        <v>Incapacidad Precat.81</v>
      </c>
      <c r="B13" s="450" t="str">
        <f ca="1">IF($B$4&gt;0,VLOOKUP($B$3,'12 - 1 - Riesgos '!A2:E43,4,FALSE),B12)</f>
        <v>000700000</v>
      </c>
      <c r="C13" s="457">
        <f ca="1">B8*B4</f>
        <v>3000000</v>
      </c>
      <c r="D13" s="456"/>
      <c r="E13" s="672">
        <f>VLOOKUP(J20,N2:Q22,3,FALSE)</f>
        <v>0.19</v>
      </c>
      <c r="F13" s="454">
        <f ca="1">'12 - 1 - AUXILIAR-MANTENIMIENTO'!H103</f>
        <v>232.21</v>
      </c>
      <c r="I13" s="669" t="s">
        <v>1994</v>
      </c>
      <c r="M13" s="450"/>
      <c r="N13" s="450"/>
      <c r="O13" s="445"/>
      <c r="P13" s="445"/>
      <c r="Q13" s="445"/>
      <c r="R13" s="449"/>
      <c r="S13" s="448"/>
      <c r="T13" s="446"/>
      <c r="U13" s="447"/>
      <c r="V13" s="446"/>
    </row>
    <row r="14" spans="1:22" ht="21.75" customHeight="1" x14ac:dyDescent="0.25">
      <c r="A14" s="446" t="str">
        <f>VLOOKUP(J20,N2:V5,9,FALSE)</f>
        <v>Asistencia Medica Farmaceutica
 Precat.82</v>
      </c>
      <c r="B14" s="450" t="str">
        <f ca="1">IF($B$4&gt;0,VLOOKUP($B$3,'12 - 1 - Riesgos '!A2:E44,5,FALSE),B13)</f>
        <v>000800000</v>
      </c>
      <c r="C14" s="457">
        <f ca="1">B9*B4</f>
        <v>300000</v>
      </c>
      <c r="D14" s="456"/>
      <c r="E14" s="455">
        <f>VLOOKUP(J20,N2:Q22,4,FALSE)</f>
        <v>5.27</v>
      </c>
      <c r="F14" s="454">
        <f ca="1">'12 - 1 - AUXILIAR-MANTENIMIENTO'!I103</f>
        <v>644.09</v>
      </c>
      <c r="I14" s="669" t="s">
        <v>1995</v>
      </c>
      <c r="M14" s="450"/>
      <c r="N14" s="450"/>
      <c r="O14" s="445"/>
      <c r="P14" s="445"/>
      <c r="Q14" s="445"/>
      <c r="R14" s="449"/>
      <c r="S14" s="448"/>
      <c r="T14" s="446"/>
      <c r="U14" s="447"/>
      <c r="V14" s="446"/>
    </row>
    <row r="15" spans="1:22" ht="27.75" customHeight="1" x14ac:dyDescent="0.25">
      <c r="A15" s="857" t="s">
        <v>1979</v>
      </c>
      <c r="B15" s="858"/>
      <c r="C15" s="858"/>
      <c r="D15" s="859"/>
      <c r="E15" s="468" t="s">
        <v>997</v>
      </c>
      <c r="F15" s="467">
        <f ca="1">SUM(F12:F14)</f>
        <v>1218.51</v>
      </c>
      <c r="M15" s="450"/>
      <c r="N15" s="450"/>
      <c r="O15" s="445"/>
      <c r="P15" s="445"/>
      <c r="Q15" s="445"/>
      <c r="R15" s="449"/>
      <c r="S15" s="448"/>
      <c r="T15" s="446"/>
      <c r="U15" s="447"/>
      <c r="V15" s="446"/>
    </row>
    <row r="16" spans="1:22" x14ac:dyDescent="0.25">
      <c r="A16" s="466"/>
      <c r="B16" s="429"/>
      <c r="C16" s="465"/>
      <c r="D16" s="465"/>
      <c r="E16" s="464"/>
      <c r="F16" s="463"/>
      <c r="M16" s="450"/>
      <c r="N16" s="450"/>
      <c r="O16" s="450"/>
      <c r="P16" s="450"/>
      <c r="Q16" s="450"/>
      <c r="R16" s="449"/>
      <c r="S16" s="448"/>
      <c r="T16" s="446"/>
      <c r="U16" s="447"/>
      <c r="V16" s="446"/>
    </row>
    <row r="17" spans="1:22" ht="39" customHeight="1" x14ac:dyDescent="0.25">
      <c r="A17" s="462"/>
      <c r="B17" s="460"/>
      <c r="C17" s="461"/>
      <c r="D17" s="460"/>
      <c r="E17" s="459"/>
      <c r="F17" s="458"/>
      <c r="M17" s="450"/>
      <c r="N17" s="450"/>
      <c r="O17" s="445"/>
      <c r="P17" s="445"/>
      <c r="Q17" s="445"/>
      <c r="R17" s="449"/>
      <c r="S17" s="448"/>
      <c r="T17" s="446"/>
      <c r="U17" s="447"/>
      <c r="V17" s="446"/>
    </row>
    <row r="18" spans="1:22" ht="18" customHeight="1" x14ac:dyDescent="0.25">
      <c r="A18" s="446"/>
      <c r="B18" s="450"/>
      <c r="C18" s="457"/>
      <c r="D18" s="456"/>
      <c r="E18" s="455"/>
      <c r="F18" s="454"/>
      <c r="M18" s="450"/>
      <c r="N18" s="450"/>
      <c r="O18" s="445"/>
      <c r="P18" s="445"/>
      <c r="Q18" s="445"/>
      <c r="R18" s="449"/>
      <c r="S18" s="448"/>
      <c r="T18" s="446"/>
      <c r="U18" s="447"/>
      <c r="V18" s="446"/>
    </row>
    <row r="19" spans="1:22" x14ac:dyDescent="0.25">
      <c r="A19" s="447"/>
      <c r="B19" s="450"/>
      <c r="C19" s="457"/>
      <c r="D19" s="456"/>
      <c r="E19" s="455"/>
      <c r="F19" s="454"/>
      <c r="M19" s="450"/>
      <c r="N19" s="450"/>
      <c r="O19" s="445"/>
      <c r="P19" s="445"/>
      <c r="Q19" s="445"/>
      <c r="R19" s="449"/>
      <c r="S19" s="448"/>
      <c r="T19" s="446"/>
      <c r="U19" s="447"/>
      <c r="V19" s="446"/>
    </row>
    <row r="20" spans="1:22" x14ac:dyDescent="0.25">
      <c r="A20" s="446"/>
      <c r="B20" s="450"/>
      <c r="C20" s="457"/>
      <c r="D20" s="456"/>
      <c r="E20" s="455"/>
      <c r="F20" s="454"/>
      <c r="I20" s="451" t="s">
        <v>991</v>
      </c>
      <c r="J20" s="451">
        <f>J11*J12</f>
        <v>5</v>
      </c>
      <c r="M20" s="450"/>
      <c r="N20" s="450"/>
      <c r="O20" s="445"/>
      <c r="P20" s="445"/>
      <c r="Q20" s="445"/>
      <c r="R20" s="449"/>
      <c r="S20" s="448"/>
      <c r="T20" s="446"/>
      <c r="U20" s="447"/>
      <c r="V20" s="446"/>
    </row>
    <row r="21" spans="1:22" ht="27.75" customHeight="1" x14ac:dyDescent="0.25">
      <c r="A21" s="846"/>
      <c r="B21" s="847"/>
      <c r="C21" s="847"/>
      <c r="D21" s="848"/>
      <c r="E21" s="453"/>
      <c r="F21" s="452"/>
      <c r="I21" s="429"/>
      <c r="J21" s="429"/>
      <c r="M21" s="450"/>
      <c r="N21" s="450"/>
      <c r="O21" s="445"/>
      <c r="P21" s="445"/>
      <c r="Q21" s="445"/>
      <c r="R21" s="449"/>
      <c r="S21" s="448"/>
      <c r="T21" s="446"/>
      <c r="U21" s="447"/>
      <c r="V21" s="446"/>
    </row>
    <row r="22" spans="1:22" s="429" customFormat="1" ht="27.75" customHeight="1" x14ac:dyDescent="0.25">
      <c r="M22" s="444"/>
      <c r="N22" s="444"/>
      <c r="O22" s="445"/>
      <c r="P22" s="445"/>
      <c r="Q22" s="445"/>
      <c r="R22" s="449"/>
      <c r="S22" s="659"/>
      <c r="T22" s="442"/>
      <c r="U22" s="443"/>
      <c r="V22" s="442"/>
    </row>
    <row r="23" spans="1:22" s="429" customFormat="1" x14ac:dyDescent="0.25">
      <c r="A23" s="441"/>
      <c r="B23" s="440"/>
      <c r="C23" s="440"/>
    </row>
    <row r="24" spans="1:22" s="429" customFormat="1" x14ac:dyDescent="0.25"/>
    <row r="25" spans="1:22" s="429" customFormat="1" ht="14.25" x14ac:dyDescent="0.25">
      <c r="A25" s="439" t="s">
        <v>990</v>
      </c>
      <c r="B25" s="438" t="s">
        <v>989</v>
      </c>
      <c r="C25" s="438" t="s">
        <v>988</v>
      </c>
      <c r="D25" s="438" t="s">
        <v>987</v>
      </c>
      <c r="E25" s="438" t="s">
        <v>986</v>
      </c>
    </row>
    <row r="26" spans="1:22" s="429" customFormat="1" ht="14.25" x14ac:dyDescent="0.25">
      <c r="A26" s="433" t="s">
        <v>985</v>
      </c>
      <c r="B26" s="434"/>
      <c r="C26" s="432">
        <f ca="1">F15*'12 - 1 - AUXILIAR-MANTENIMIENTO'!B70</f>
        <v>1218.51</v>
      </c>
      <c r="D26" s="432">
        <f ca="1">F21*'12 - 1 - AUXILIAR-MANTENIMIENTO'!B70</f>
        <v>0</v>
      </c>
      <c r="E26" s="432">
        <f ca="1">C26</f>
        <v>1218.51</v>
      </c>
    </row>
    <row r="27" spans="1:22" s="429" customFormat="1" ht="14.25" x14ac:dyDescent="0.25">
      <c r="A27" s="433" t="s">
        <v>984</v>
      </c>
      <c r="B27" s="434"/>
      <c r="C27" s="434"/>
      <c r="D27" s="434"/>
      <c r="E27" s="434"/>
      <c r="I27" s="430"/>
    </row>
    <row r="28" spans="1:22" s="429" customFormat="1" ht="15" thickBot="1" x14ac:dyDescent="0.3">
      <c r="A28" s="433" t="s">
        <v>983</v>
      </c>
      <c r="B28" s="437"/>
      <c r="C28" s="437"/>
      <c r="D28" s="437"/>
      <c r="E28" s="437"/>
    </row>
    <row r="29" spans="1:22" s="429" customFormat="1" ht="14.25" x14ac:dyDescent="0.25">
      <c r="A29" s="433" t="s">
        <v>982</v>
      </c>
      <c r="B29" s="434"/>
      <c r="C29" s="432">
        <f ca="1">C26+C27+C28</f>
        <v>1218.51</v>
      </c>
      <c r="D29" s="432">
        <f ca="1">D26+D27+D28</f>
        <v>0</v>
      </c>
      <c r="E29" s="432">
        <f ca="1">E26+E27+E28</f>
        <v>1218.51</v>
      </c>
    </row>
    <row r="30" spans="1:22" s="429" customFormat="1" ht="14.25" x14ac:dyDescent="0.25">
      <c r="A30" s="433" t="s">
        <v>901</v>
      </c>
      <c r="B30" s="434">
        <v>21</v>
      </c>
      <c r="C30" s="434">
        <f ca="1">ROUND(+C$29*$B30/100,2)</f>
        <v>255.89</v>
      </c>
      <c r="D30" s="434">
        <f ca="1">ROUND(+D$29*$B30/100,2)</f>
        <v>0</v>
      </c>
      <c r="E30" s="434">
        <f ca="1">ROUND(+E$29*$B30/100,2)</f>
        <v>255.89</v>
      </c>
    </row>
    <row r="31" spans="1:22" s="429" customFormat="1" ht="14.25" x14ac:dyDescent="0.25">
      <c r="A31" s="433" t="s">
        <v>900</v>
      </c>
      <c r="B31" s="434">
        <f>'12 - 1 - AUXILIAR-MANTENIMIENTO'!H83</f>
        <v>1</v>
      </c>
      <c r="C31" s="434">
        <f ca="1">ROUND(+C$29*B31/100,2)</f>
        <v>12.19</v>
      </c>
      <c r="D31" s="434">
        <f t="shared" ref="D31:E34" ca="1" si="0">ROUND(+D$29*$B31/100,2)</f>
        <v>0</v>
      </c>
      <c r="E31" s="434">
        <f t="shared" ca="1" si="0"/>
        <v>12.19</v>
      </c>
    </row>
    <row r="32" spans="1:22" s="429" customFormat="1" ht="14.25" x14ac:dyDescent="0.25">
      <c r="A32" s="433" t="s">
        <v>899</v>
      </c>
      <c r="B32" s="434">
        <v>0</v>
      </c>
      <c r="C32" s="434">
        <f ca="1">ROUND(+C$29*B32/100,2)</f>
        <v>0</v>
      </c>
      <c r="D32" s="434">
        <f t="shared" ca="1" si="0"/>
        <v>0</v>
      </c>
      <c r="E32" s="434">
        <f t="shared" ca="1" si="0"/>
        <v>0</v>
      </c>
    </row>
    <row r="33" spans="1:10" s="429" customFormat="1" ht="14.25" x14ac:dyDescent="0.25">
      <c r="A33" s="433" t="s">
        <v>898</v>
      </c>
      <c r="B33" s="434">
        <v>0.5</v>
      </c>
      <c r="C33" s="434">
        <f ca="1">ROUND(+C$29*B33/100,2)</f>
        <v>6.09</v>
      </c>
      <c r="D33" s="434">
        <f t="shared" ca="1" si="0"/>
        <v>0</v>
      </c>
      <c r="E33" s="434">
        <f t="shared" ca="1" si="0"/>
        <v>6.09</v>
      </c>
    </row>
    <row r="34" spans="1:10" s="429" customFormat="1" ht="14.25" x14ac:dyDescent="0.25">
      <c r="A34" s="433" t="s">
        <v>897</v>
      </c>
      <c r="B34" s="434">
        <v>0.6</v>
      </c>
      <c r="C34" s="434">
        <f ca="1">ROUND(+C$29*B34/100,2)</f>
        <v>7.31</v>
      </c>
      <c r="D34" s="434">
        <f t="shared" ca="1" si="0"/>
        <v>0</v>
      </c>
      <c r="E34" s="434">
        <f t="shared" ca="1" si="0"/>
        <v>7.31</v>
      </c>
      <c r="J34" s="429">
        <v>4</v>
      </c>
    </row>
    <row r="35" spans="1:10" s="429" customFormat="1" ht="14.25" x14ac:dyDescent="0.25">
      <c r="A35" s="434"/>
      <c r="B35" s="434"/>
      <c r="C35" s="434"/>
      <c r="D35" s="434"/>
      <c r="E35" s="434"/>
    </row>
    <row r="36" spans="1:10" s="429" customFormat="1" ht="14.25" x14ac:dyDescent="0.25">
      <c r="A36" s="436" t="s">
        <v>981</v>
      </c>
      <c r="B36" s="436" t="s">
        <v>980</v>
      </c>
      <c r="C36" s="435">
        <f ca="1">SUM(C29:C35)</f>
        <v>1499.99</v>
      </c>
      <c r="D36" s="435">
        <f ca="1">SUM(D29:D35)</f>
        <v>0</v>
      </c>
      <c r="E36" s="435">
        <f ca="1">SUM(E29:E35)</f>
        <v>1499.99</v>
      </c>
    </row>
    <row r="37" spans="1:10" s="429" customFormat="1" ht="14.25" x14ac:dyDescent="0.25">
      <c r="A37" s="434"/>
      <c r="B37" s="433"/>
      <c r="C37" s="434"/>
      <c r="D37" s="434"/>
      <c r="E37" s="434"/>
    </row>
    <row r="38" spans="1:10" s="429" customFormat="1" ht="14.25" x14ac:dyDescent="0.25">
      <c r="A38" s="434"/>
      <c r="B38" s="433" t="s">
        <v>979</v>
      </c>
      <c r="C38" s="432">
        <f ca="1">'12 - 1 - AUXILIAR-MANTENIMIENTO'!J100</f>
        <v>1500</v>
      </c>
      <c r="D38" s="432">
        <f>'12 - 1 - AUXILIAR-MANTENIMIENTO'!J101</f>
        <v>0</v>
      </c>
      <c r="E38" s="432">
        <f ca="1">ROUND(E36,0)</f>
        <v>1500</v>
      </c>
    </row>
    <row r="39" spans="1:10" s="429" customFormat="1" ht="14.25" x14ac:dyDescent="0.25">
      <c r="A39" s="434"/>
      <c r="B39" s="433"/>
      <c r="C39" s="432"/>
      <c r="D39" s="432"/>
      <c r="E39" s="432"/>
    </row>
    <row r="40" spans="1:10" s="429" customFormat="1" x14ac:dyDescent="0.25">
      <c r="B40" s="431" t="s">
        <v>978</v>
      </c>
      <c r="C40" s="430">
        <f ca="1">+E40-D40</f>
        <v>1500</v>
      </c>
      <c r="D40" s="430">
        <f>D38</f>
        <v>0</v>
      </c>
      <c r="E40" s="430">
        <f ca="1">E38</f>
        <v>1500</v>
      </c>
    </row>
    <row r="41" spans="1:10" s="429" customFormat="1" x14ac:dyDescent="0.25">
      <c r="B41" s="431"/>
      <c r="C41" s="430"/>
      <c r="D41" s="430"/>
      <c r="E41" s="430"/>
    </row>
    <row r="42" spans="1:10" s="429" customFormat="1" x14ac:dyDescent="0.25">
      <c r="B42" s="431"/>
    </row>
    <row r="43" spans="1:10" s="429" customFormat="1" x14ac:dyDescent="0.25">
      <c r="B43" s="431" t="s">
        <v>284</v>
      </c>
      <c r="E43" s="430">
        <f ca="1">+E38-E36</f>
        <v>9.9999999999909051E-3</v>
      </c>
    </row>
    <row r="44" spans="1:10" s="429" customFormat="1" x14ac:dyDescent="0.25"/>
    <row r="45" spans="1:10" s="429" customFormat="1" x14ac:dyDescent="0.25"/>
    <row r="46" spans="1:10" s="429" customFormat="1" x14ac:dyDescent="0.25"/>
    <row r="47" spans="1:10" s="429" customFormat="1" x14ac:dyDescent="0.25"/>
    <row r="48" spans="1:10" s="429" customFormat="1" x14ac:dyDescent="0.25"/>
    <row r="49" s="429" customFormat="1" x14ac:dyDescent="0.25"/>
    <row r="50" s="429" customFormat="1" x14ac:dyDescent="0.25"/>
    <row r="51" s="429" customFormat="1" x14ac:dyDescent="0.25"/>
    <row r="52" s="429" customFormat="1" x14ac:dyDescent="0.25"/>
    <row r="53" s="429" customFormat="1" x14ac:dyDescent="0.25"/>
    <row r="54" s="429" customFormat="1" x14ac:dyDescent="0.25"/>
    <row r="55" s="429" customFormat="1" x14ac:dyDescent="0.25"/>
    <row r="56" s="429" customFormat="1" x14ac:dyDescent="0.25"/>
    <row r="57" s="429" customFormat="1" x14ac:dyDescent="0.25"/>
    <row r="58" s="429" customFormat="1" x14ac:dyDescent="0.25"/>
    <row r="59" s="429" customFormat="1" x14ac:dyDescent="0.25"/>
    <row r="60" s="429" customFormat="1" x14ac:dyDescent="0.25"/>
    <row r="61" s="429" customFormat="1" x14ac:dyDescent="0.25"/>
    <row r="62" s="429" customFormat="1" x14ac:dyDescent="0.25"/>
    <row r="63" s="429" customFormat="1" x14ac:dyDescent="0.25"/>
    <row r="64" s="429" customFormat="1" x14ac:dyDescent="0.25"/>
    <row r="65" s="429" customFormat="1" x14ac:dyDescent="0.25"/>
    <row r="66" s="429" customFormat="1" x14ac:dyDescent="0.25"/>
    <row r="67" s="429" customFormat="1" x14ac:dyDescent="0.25"/>
    <row r="68" s="429" customFormat="1" x14ac:dyDescent="0.25"/>
    <row r="69" s="429" customFormat="1" x14ac:dyDescent="0.25"/>
    <row r="70" s="429" customFormat="1" x14ac:dyDescent="0.25"/>
    <row r="71" s="429" customFormat="1" x14ac:dyDescent="0.25"/>
    <row r="72" s="429" customFormat="1" x14ac:dyDescent="0.25"/>
    <row r="73" s="429" customFormat="1" x14ac:dyDescent="0.25"/>
    <row r="74" s="429" customFormat="1" x14ac:dyDescent="0.25"/>
    <row r="75" s="429" customFormat="1" x14ac:dyDescent="0.25"/>
    <row r="76" s="429" customFormat="1" x14ac:dyDescent="0.25"/>
    <row r="77" s="429" customFormat="1" x14ac:dyDescent="0.25"/>
    <row r="78" s="429" customFormat="1" x14ac:dyDescent="0.25"/>
    <row r="79" s="429" customFormat="1" x14ac:dyDescent="0.25"/>
    <row r="80" s="429" customFormat="1" x14ac:dyDescent="0.25"/>
    <row r="81" s="429" customFormat="1" x14ac:dyDescent="0.25"/>
    <row r="82" s="429" customFormat="1" x14ac:dyDescent="0.25"/>
    <row r="83" s="429" customFormat="1" x14ac:dyDescent="0.25"/>
    <row r="84" s="429" customFormat="1" x14ac:dyDescent="0.25"/>
    <row r="85" s="429" customFormat="1" x14ac:dyDescent="0.25"/>
    <row r="86" s="429" customFormat="1" x14ac:dyDescent="0.25"/>
    <row r="87" s="429" customFormat="1" x14ac:dyDescent="0.25"/>
    <row r="88" s="429" customFormat="1" x14ac:dyDescent="0.25"/>
    <row r="89" s="429" customFormat="1" x14ac:dyDescent="0.25"/>
    <row r="90" s="429" customFormat="1" x14ac:dyDescent="0.25"/>
  </sheetData>
  <sheetProtection algorithmName="SHA-512" hashValue="1zth97UPCgSm3zs3TmETXKaar9yXWHO97KPEFqmn1zWHVh8hjwm9TzxBbi21e1W41wvKiNGlxFDSFRpIZzlRjQ==" saltValue="uuaJ7mykbkyuMxqTzkFFPQ==" spinCount="100000" sheet="1" objects="1" scenarios="1"/>
  <dataConsolidate/>
  <mergeCells count="8">
    <mergeCell ref="A21:D21"/>
    <mergeCell ref="A2:F2"/>
    <mergeCell ref="C5:F5"/>
    <mergeCell ref="E4:F4"/>
    <mergeCell ref="A1:F1"/>
    <mergeCell ref="C7:F8"/>
    <mergeCell ref="A15:D15"/>
    <mergeCell ref="E3:F3"/>
  </mergeCells>
  <pageMargins left="0.70866141732283472" right="0.70866141732283472" top="0.74803149606299213" bottom="0.74803149606299213" header="0.31496062992125984" footer="0.31496062992125984"/>
  <pageSetup scale="64" orientation="portrait" r:id="rId1"/>
  <headerFooter>
    <oddFooter>&amp;L&amp;F - &amp;A&amp;RImpreso: &amp;D - &amp;T</oddFooter>
  </headerFooter>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tabColor rgb="FFFF0000"/>
  </sheetPr>
  <dimension ref="A1:J56"/>
  <sheetViews>
    <sheetView zoomScale="120" zoomScaleNormal="120" workbookViewId="0">
      <selection activeCell="B4" sqref="B4"/>
    </sheetView>
  </sheetViews>
  <sheetFormatPr baseColWidth="10" defaultRowHeight="19.5" customHeight="1" x14ac:dyDescent="0.2"/>
  <cols>
    <col min="1" max="1" width="26" style="477" bestFit="1" customWidth="1"/>
    <col min="2" max="2" width="22.7109375" style="477" customWidth="1"/>
    <col min="3" max="3" width="21.5703125" style="477" bestFit="1" customWidth="1"/>
    <col min="4" max="4" width="26.42578125" style="477" bestFit="1" customWidth="1"/>
    <col min="5" max="5" width="27.85546875" style="477" bestFit="1" customWidth="1"/>
    <col min="6" max="6" width="21.5703125" style="477" bestFit="1" customWidth="1"/>
    <col min="7" max="7" width="21.5703125" style="477" customWidth="1"/>
    <col min="8" max="8" width="26.42578125" style="477" bestFit="1" customWidth="1"/>
    <col min="9" max="9" width="26.42578125" style="477" customWidth="1"/>
    <col min="10" max="10" width="27.85546875" style="477" bestFit="1" customWidth="1"/>
    <col min="11" max="16384" width="11.42578125" style="477"/>
  </cols>
  <sheetData>
    <row r="1" spans="1:10" ht="19.5" customHeight="1" x14ac:dyDescent="0.2">
      <c r="C1" s="481"/>
    </row>
    <row r="2" spans="1:10" ht="19.5" customHeight="1" x14ac:dyDescent="0.2">
      <c r="C2" s="487" t="s">
        <v>1958</v>
      </c>
      <c r="D2" s="486" t="s">
        <v>1959</v>
      </c>
      <c r="E2" s="485" t="s">
        <v>1960</v>
      </c>
      <c r="F2" s="484"/>
      <c r="G2" s="484"/>
      <c r="H2" s="484"/>
      <c r="J2" s="484"/>
    </row>
    <row r="3" spans="1:10" ht="19.5" customHeight="1" x14ac:dyDescent="0.2">
      <c r="A3" s="483" t="s">
        <v>2004</v>
      </c>
      <c r="B3" s="482" t="s">
        <v>2005</v>
      </c>
      <c r="C3" s="481" t="s">
        <v>1955</v>
      </c>
      <c r="D3" s="481" t="s">
        <v>1956</v>
      </c>
      <c r="E3" s="481" t="s">
        <v>1957</v>
      </c>
    </row>
    <row r="4" spans="1:10" ht="19.5" customHeight="1" x14ac:dyDescent="0.2">
      <c r="A4" s="483"/>
      <c r="B4" s="482"/>
      <c r="C4" s="481"/>
      <c r="D4" s="481"/>
      <c r="E4" s="481"/>
    </row>
    <row r="5" spans="1:10" ht="19.5" customHeight="1" x14ac:dyDescent="0.2">
      <c r="A5" s="483"/>
      <c r="B5" s="482"/>
      <c r="C5" s="481"/>
      <c r="D5" s="481"/>
      <c r="E5" s="481"/>
    </row>
    <row r="6" spans="1:10" ht="19.5" customHeight="1" x14ac:dyDescent="0.2">
      <c r="A6" s="483"/>
      <c r="B6" s="482"/>
      <c r="C6" s="481"/>
      <c r="D6" s="481"/>
      <c r="E6" s="481"/>
    </row>
    <row r="7" spans="1:10" ht="19.5" customHeight="1" x14ac:dyDescent="0.2">
      <c r="A7" s="483"/>
      <c r="B7" s="482"/>
      <c r="C7" s="481"/>
      <c r="D7" s="481"/>
      <c r="E7" s="481"/>
    </row>
    <row r="8" spans="1:10" ht="19.5" customHeight="1" x14ac:dyDescent="0.2">
      <c r="A8" s="483"/>
      <c r="B8" s="482"/>
      <c r="C8" s="481"/>
      <c r="D8" s="481"/>
      <c r="E8" s="481"/>
    </row>
    <row r="9" spans="1:10" ht="19.5" customHeight="1" x14ac:dyDescent="0.2">
      <c r="A9" s="483"/>
      <c r="B9" s="482"/>
      <c r="C9" s="481"/>
      <c r="D9" s="481"/>
      <c r="E9" s="481"/>
    </row>
    <row r="10" spans="1:10" ht="19.5" customHeight="1" x14ac:dyDescent="0.2">
      <c r="A10" s="483"/>
      <c r="B10" s="482"/>
      <c r="C10" s="481"/>
      <c r="D10" s="481"/>
      <c r="E10" s="481"/>
    </row>
    <row r="11" spans="1:10" ht="19.5" customHeight="1" x14ac:dyDescent="0.2">
      <c r="A11" s="483"/>
      <c r="B11" s="482"/>
      <c r="C11" s="481"/>
      <c r="D11" s="481"/>
      <c r="E11" s="481"/>
    </row>
    <row r="12" spans="1:10" ht="19.5" customHeight="1" x14ac:dyDescent="0.2">
      <c r="A12" s="483"/>
      <c r="B12" s="482"/>
      <c r="C12" s="481"/>
      <c r="D12" s="481"/>
      <c r="E12" s="481"/>
    </row>
    <row r="13" spans="1:10" ht="19.5" customHeight="1" x14ac:dyDescent="0.2">
      <c r="A13" s="483"/>
      <c r="B13" s="482"/>
      <c r="C13" s="481"/>
      <c r="D13" s="481"/>
      <c r="E13" s="481"/>
    </row>
    <row r="14" spans="1:10" ht="19.5" customHeight="1" x14ac:dyDescent="0.2">
      <c r="A14" s="483"/>
      <c r="B14" s="482"/>
      <c r="C14" s="481"/>
      <c r="D14" s="481"/>
      <c r="E14" s="481"/>
    </row>
    <row r="15" spans="1:10" ht="19.5" customHeight="1" x14ac:dyDescent="0.2">
      <c r="A15" s="483"/>
      <c r="B15" s="482"/>
      <c r="C15" s="481"/>
      <c r="D15" s="481"/>
      <c r="E15" s="481"/>
    </row>
    <row r="16" spans="1:10" ht="19.5" customHeight="1" x14ac:dyDescent="0.2">
      <c r="A16" s="483"/>
      <c r="B16" s="482"/>
      <c r="C16" s="481"/>
      <c r="D16" s="481"/>
      <c r="E16" s="481"/>
    </row>
    <row r="17" spans="1:5" ht="19.5" customHeight="1" x14ac:dyDescent="0.2">
      <c r="A17" s="483"/>
      <c r="B17" s="482"/>
      <c r="C17" s="481"/>
      <c r="D17" s="481"/>
      <c r="E17" s="481"/>
    </row>
    <row r="18" spans="1:5" ht="19.5" customHeight="1" x14ac:dyDescent="0.2">
      <c r="A18" s="483"/>
      <c r="B18" s="482"/>
      <c r="C18" s="481"/>
      <c r="D18" s="481"/>
      <c r="E18" s="481"/>
    </row>
    <row r="19" spans="1:5" ht="19.5" customHeight="1" x14ac:dyDescent="0.2">
      <c r="A19" s="483"/>
      <c r="B19" s="482"/>
      <c r="C19" s="481"/>
      <c r="D19" s="481"/>
      <c r="E19" s="481"/>
    </row>
    <row r="20" spans="1:5" ht="19.5" customHeight="1" x14ac:dyDescent="0.2">
      <c r="A20" s="483"/>
      <c r="B20" s="482"/>
      <c r="C20" s="481"/>
      <c r="D20" s="481"/>
      <c r="E20" s="481"/>
    </row>
    <row r="21" spans="1:5" ht="19.5" customHeight="1" x14ac:dyDescent="0.2">
      <c r="A21" s="483"/>
      <c r="B21" s="482"/>
      <c r="C21" s="481"/>
      <c r="D21" s="481"/>
      <c r="E21" s="481"/>
    </row>
    <row r="22" spans="1:5" ht="19.5" customHeight="1" x14ac:dyDescent="0.2">
      <c r="A22" s="483"/>
      <c r="B22" s="482"/>
      <c r="C22" s="481"/>
      <c r="D22" s="481"/>
      <c r="E22" s="481"/>
    </row>
    <row r="23" spans="1:5" ht="19.5" customHeight="1" x14ac:dyDescent="0.2">
      <c r="A23" s="483"/>
      <c r="B23" s="482"/>
      <c r="C23" s="481"/>
      <c r="D23" s="481"/>
      <c r="E23" s="481"/>
    </row>
    <row r="24" spans="1:5" ht="19.5" customHeight="1" x14ac:dyDescent="0.2">
      <c r="A24" s="483"/>
      <c r="B24" s="482"/>
      <c r="C24" s="481"/>
      <c r="D24" s="481"/>
      <c r="E24" s="481"/>
    </row>
    <row r="25" spans="1:5" ht="19.5" customHeight="1" x14ac:dyDescent="0.2">
      <c r="A25" s="483"/>
      <c r="B25" s="482"/>
      <c r="C25" s="481"/>
      <c r="D25" s="481"/>
      <c r="E25" s="481"/>
    </row>
    <row r="26" spans="1:5" ht="19.5" customHeight="1" x14ac:dyDescent="0.2">
      <c r="A26" s="483"/>
      <c r="B26" s="482"/>
      <c r="C26" s="481"/>
      <c r="D26" s="481"/>
      <c r="E26" s="481"/>
    </row>
    <row r="27" spans="1:5" ht="19.5" customHeight="1" x14ac:dyDescent="0.2">
      <c r="A27" s="483"/>
      <c r="B27" s="482"/>
      <c r="C27" s="481"/>
      <c r="D27" s="481"/>
      <c r="E27" s="481"/>
    </row>
    <row r="28" spans="1:5" ht="19.5" customHeight="1" x14ac:dyDescent="0.2">
      <c r="A28" s="483"/>
      <c r="B28" s="482"/>
      <c r="C28" s="481"/>
      <c r="D28" s="481"/>
      <c r="E28" s="481"/>
    </row>
    <row r="29" spans="1:5" ht="19.5" customHeight="1" x14ac:dyDescent="0.2">
      <c r="A29" s="483"/>
      <c r="B29" s="482"/>
      <c r="C29" s="481"/>
      <c r="D29" s="481"/>
      <c r="E29" s="481"/>
    </row>
    <row r="30" spans="1:5" ht="19.5" customHeight="1" x14ac:dyDescent="0.2">
      <c r="A30" s="483"/>
      <c r="B30" s="482"/>
      <c r="C30" s="481"/>
      <c r="D30" s="481"/>
      <c r="E30" s="481"/>
    </row>
    <row r="31" spans="1:5" ht="19.5" customHeight="1" x14ac:dyDescent="0.2">
      <c r="A31" s="483"/>
      <c r="B31" s="482"/>
      <c r="C31" s="481"/>
      <c r="D31" s="481"/>
      <c r="E31" s="481"/>
    </row>
    <row r="32" spans="1:5" ht="19.5" customHeight="1" x14ac:dyDescent="0.2">
      <c r="A32" s="483"/>
      <c r="B32" s="482"/>
      <c r="C32" s="481"/>
      <c r="D32" s="481"/>
      <c r="E32" s="481"/>
    </row>
    <row r="33" spans="1:5" ht="19.5" customHeight="1" x14ac:dyDescent="0.2">
      <c r="A33" s="483"/>
      <c r="B33" s="482"/>
      <c r="C33" s="481"/>
      <c r="D33" s="481"/>
      <c r="E33" s="481"/>
    </row>
    <row r="34" spans="1:5" ht="19.5" customHeight="1" x14ac:dyDescent="0.2">
      <c r="A34" s="483"/>
      <c r="B34" s="482"/>
      <c r="C34" s="481"/>
      <c r="D34" s="481"/>
      <c r="E34" s="481"/>
    </row>
    <row r="35" spans="1:5" ht="19.5" customHeight="1" x14ac:dyDescent="0.2">
      <c r="A35" s="483"/>
      <c r="B35" s="482"/>
      <c r="C35" s="481"/>
      <c r="D35" s="481"/>
      <c r="E35" s="481"/>
    </row>
    <row r="36" spans="1:5" ht="19.5" customHeight="1" x14ac:dyDescent="0.2">
      <c r="A36" s="483"/>
      <c r="B36" s="482"/>
      <c r="C36" s="481"/>
      <c r="D36" s="481"/>
      <c r="E36" s="481"/>
    </row>
    <row r="37" spans="1:5" ht="19.5" customHeight="1" x14ac:dyDescent="0.2">
      <c r="A37" s="483"/>
      <c r="B37" s="482"/>
      <c r="C37" s="481"/>
      <c r="D37" s="481"/>
      <c r="E37" s="481"/>
    </row>
    <row r="38" spans="1:5" ht="19.5" customHeight="1" x14ac:dyDescent="0.2">
      <c r="A38" s="483"/>
      <c r="B38" s="482"/>
      <c r="C38" s="481"/>
      <c r="D38" s="481"/>
      <c r="E38" s="481"/>
    </row>
    <row r="39" spans="1:5" ht="19.5" customHeight="1" x14ac:dyDescent="0.2">
      <c r="A39" s="483"/>
      <c r="B39" s="482"/>
      <c r="C39" s="481"/>
      <c r="D39" s="481"/>
      <c r="E39" s="481"/>
    </row>
    <row r="40" spans="1:5" ht="19.5" customHeight="1" x14ac:dyDescent="0.2">
      <c r="A40" s="483"/>
      <c r="B40" s="482"/>
      <c r="C40" s="481"/>
      <c r="D40" s="481"/>
      <c r="E40" s="481"/>
    </row>
    <row r="41" spans="1:5" ht="19.5" customHeight="1" x14ac:dyDescent="0.2">
      <c r="A41" s="483"/>
      <c r="B41" s="482"/>
      <c r="C41" s="481"/>
      <c r="D41" s="481"/>
      <c r="E41" s="481"/>
    </row>
    <row r="42" spans="1:5" ht="19.5" customHeight="1" x14ac:dyDescent="0.2">
      <c r="A42" s="483"/>
      <c r="B42" s="482"/>
      <c r="C42" s="481"/>
      <c r="D42" s="481"/>
      <c r="E42" s="481"/>
    </row>
    <row r="43" spans="1:5" ht="19.5" customHeight="1" x14ac:dyDescent="0.2">
      <c r="A43" s="483"/>
      <c r="B43" s="482"/>
      <c r="C43" s="481"/>
      <c r="D43" s="481"/>
      <c r="E43" s="481"/>
    </row>
    <row r="45" spans="1:5" ht="19.5" customHeight="1" x14ac:dyDescent="0.25">
      <c r="B45" s="480"/>
      <c r="C45" s="479"/>
      <c r="D45" s="478"/>
    </row>
    <row r="46" spans="1:5" ht="19.5" customHeight="1" x14ac:dyDescent="0.25">
      <c r="B46" s="480"/>
      <c r="C46" s="479"/>
      <c r="D46" s="478"/>
    </row>
    <row r="47" spans="1:5" ht="19.5" customHeight="1" x14ac:dyDescent="0.25">
      <c r="B47" s="480"/>
      <c r="C47" s="479"/>
      <c r="D47" s="478"/>
    </row>
    <row r="48" spans="1:5" ht="19.5" customHeight="1" x14ac:dyDescent="0.25">
      <c r="B48" s="480"/>
      <c r="C48" s="479"/>
      <c r="D48" s="478"/>
    </row>
    <row r="49" spans="2:4" ht="19.5" customHeight="1" x14ac:dyDescent="0.25">
      <c r="B49" s="480"/>
      <c r="C49" s="479"/>
      <c r="D49" s="478"/>
    </row>
    <row r="50" spans="2:4" ht="19.5" customHeight="1" x14ac:dyDescent="0.25">
      <c r="B50" s="480"/>
      <c r="C50" s="479"/>
      <c r="D50" s="478"/>
    </row>
    <row r="51" spans="2:4" ht="19.5" customHeight="1" x14ac:dyDescent="0.25">
      <c r="B51" s="480"/>
      <c r="C51" s="479"/>
      <c r="D51" s="478"/>
    </row>
    <row r="52" spans="2:4" ht="19.5" customHeight="1" x14ac:dyDescent="0.25">
      <c r="B52" s="480"/>
      <c r="C52" s="479"/>
      <c r="D52" s="478"/>
    </row>
    <row r="53" spans="2:4" ht="19.5" customHeight="1" x14ac:dyDescent="0.25">
      <c r="B53" s="480"/>
      <c r="C53" s="479"/>
      <c r="D53" s="478"/>
    </row>
    <row r="54" spans="2:4" ht="19.5" customHeight="1" x14ac:dyDescent="0.25">
      <c r="B54" s="480"/>
      <c r="C54" s="479"/>
      <c r="D54" s="478"/>
    </row>
    <row r="55" spans="2:4" ht="19.5" customHeight="1" x14ac:dyDescent="0.25">
      <c r="B55" s="480"/>
      <c r="C55" s="479"/>
      <c r="D55" s="478"/>
    </row>
    <row r="56" spans="2:4" ht="19.5" customHeight="1" x14ac:dyDescent="0.25">
      <c r="B56" s="480"/>
      <c r="C56" s="479"/>
      <c r="D56" s="478"/>
    </row>
  </sheetData>
  <sheetProtection algorithmName="SHA-512" hashValue="bikruP7/uyeozNdOs2H3ET2JmsSrnop0eHyCmnXs4htFcc555sTWPHlh0Bk2l29d8bb94zLnk7kLSHw51ejuBg==" saltValue="oBIQRdxGnml9MNUzPYSsyA==" spinCount="100000" sheet="1" objects="1" scenarios="1"/>
  <sortState xmlns:xlrd2="http://schemas.microsoft.com/office/spreadsheetml/2017/richdata2" ref="A3:H42">
    <sortCondition ref="A3:A42"/>
  </sortState>
  <pageMargins left="0.75" right="0.75" top="1" bottom="1" header="0" footer="0"/>
  <pageSetup orientation="portrait"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B2:G124"/>
  <sheetViews>
    <sheetView topLeftCell="B37" zoomScale="90" zoomScaleNormal="90" workbookViewId="0">
      <selection activeCell="F60" sqref="F60"/>
    </sheetView>
  </sheetViews>
  <sheetFormatPr baseColWidth="10" defaultRowHeight="12.75" x14ac:dyDescent="0.2"/>
  <cols>
    <col min="1" max="1" width="11.42578125" style="2"/>
    <col min="2" max="2" width="30.42578125" style="2" bestFit="1" customWidth="1"/>
    <col min="3" max="3" width="98.5703125" style="488" bestFit="1" customWidth="1"/>
    <col min="4" max="4" width="14.7109375" style="2" customWidth="1"/>
    <col min="5" max="5" width="19.28515625" style="2" bestFit="1" customWidth="1"/>
    <col min="6" max="6" width="22" style="2" bestFit="1" customWidth="1"/>
    <col min="7" max="7" width="26.5703125" style="2" bestFit="1" customWidth="1"/>
    <col min="8" max="16384" width="11.42578125" style="2"/>
  </cols>
  <sheetData>
    <row r="2" spans="2:7" x14ac:dyDescent="0.2">
      <c r="B2" s="2" t="s">
        <v>1098</v>
      </c>
    </row>
    <row r="4" spans="2:7" x14ac:dyDescent="0.2">
      <c r="B4" s="2" t="s">
        <v>1097</v>
      </c>
      <c r="C4" s="488" t="s">
        <v>1096</v>
      </c>
    </row>
    <row r="10" spans="2:7" x14ac:dyDescent="0.2">
      <c r="C10" s="488" t="s">
        <v>1095</v>
      </c>
      <c r="E10" s="2" t="s">
        <v>1094</v>
      </c>
      <c r="F10" s="2" t="s">
        <v>1093</v>
      </c>
      <c r="G10" s="2" t="s">
        <v>1092</v>
      </c>
    </row>
    <row r="11" spans="2:7" x14ac:dyDescent="0.2">
      <c r="B11" s="2" t="s">
        <v>1091</v>
      </c>
      <c r="C11" s="488">
        <v>0</v>
      </c>
      <c r="E11" s="512">
        <f ca="1">IF('12 - 1 - LISTADO DE ASEGURADOS'!Q36=0,1,0)</f>
        <v>0</v>
      </c>
      <c r="F11" s="2" t="str">
        <f ca="1">IF(E11=0,"*** No cotiza - Completar","")</f>
        <v>*** No cotiza - Completar</v>
      </c>
      <c r="G11" s="512" t="str">
        <f ca="1">'12 - 1 - LISTADO DE ASEGURADOS'!Q36</f>
        <v>CORRECTO</v>
      </c>
    </row>
    <row r="13" spans="2:7" x14ac:dyDescent="0.2">
      <c r="B13" s="2" t="s">
        <v>1090</v>
      </c>
      <c r="C13" s="488">
        <v>0</v>
      </c>
    </row>
    <row r="14" spans="2:7" x14ac:dyDescent="0.2">
      <c r="B14" s="2" t="s">
        <v>1089</v>
      </c>
      <c r="C14" s="488">
        <v>0</v>
      </c>
    </row>
    <row r="15" spans="2:7" x14ac:dyDescent="0.2">
      <c r="B15" s="2" t="s">
        <v>1088</v>
      </c>
      <c r="C15" s="488">
        <v>1</v>
      </c>
    </row>
    <row r="17" spans="2:4" ht="13.5" thickBot="1" x14ac:dyDescent="0.25"/>
    <row r="18" spans="2:4" ht="13.5" thickBot="1" x14ac:dyDescent="0.25">
      <c r="B18" s="511" t="s">
        <v>1087</v>
      </c>
      <c r="C18" s="510">
        <f>SUM(C13:C16)</f>
        <v>1</v>
      </c>
    </row>
    <row r="23" spans="2:4" x14ac:dyDescent="0.2">
      <c r="B23" s="2" t="s">
        <v>1086</v>
      </c>
      <c r="C23" s="488" t="s">
        <v>990</v>
      </c>
      <c r="D23" s="2" t="s">
        <v>1085</v>
      </c>
    </row>
    <row r="24" spans="2:4" x14ac:dyDescent="0.2">
      <c r="B24" s="2">
        <v>1</v>
      </c>
      <c r="C24" s="499" t="s">
        <v>1084</v>
      </c>
      <c r="D24" s="2" t="s">
        <v>1057</v>
      </c>
    </row>
    <row r="25" spans="2:4" x14ac:dyDescent="0.2">
      <c r="B25" s="2">
        <v>2</v>
      </c>
      <c r="C25" s="499" t="s">
        <v>1083</v>
      </c>
      <c r="D25" s="2" t="s">
        <v>1057</v>
      </c>
    </row>
    <row r="26" spans="2:4" x14ac:dyDescent="0.2">
      <c r="B26" s="2">
        <v>4</v>
      </c>
      <c r="C26" s="499" t="s">
        <v>1082</v>
      </c>
      <c r="D26" s="2" t="s">
        <v>1063</v>
      </c>
    </row>
    <row r="27" spans="2:4" x14ac:dyDescent="0.2">
      <c r="B27" s="2">
        <v>5</v>
      </c>
      <c r="C27" s="499" t="s">
        <v>1081</v>
      </c>
      <c r="D27" s="2" t="s">
        <v>1063</v>
      </c>
    </row>
    <row r="28" spans="2:4" x14ac:dyDescent="0.2">
      <c r="B28" s="2">
        <v>6</v>
      </c>
      <c r="C28" s="499" t="s">
        <v>1080</v>
      </c>
      <c r="D28" s="2" t="s">
        <v>1063</v>
      </c>
    </row>
    <row r="29" spans="2:4" ht="25.5" x14ac:dyDescent="0.2">
      <c r="B29" s="2">
        <v>7</v>
      </c>
      <c r="C29" s="499" t="s">
        <v>1079</v>
      </c>
      <c r="D29" s="2" t="s">
        <v>1063</v>
      </c>
    </row>
    <row r="30" spans="2:4" x14ac:dyDescent="0.2">
      <c r="B30" s="2">
        <v>8</v>
      </c>
      <c r="C30" s="499" t="s">
        <v>1078</v>
      </c>
      <c r="D30" s="2" t="s">
        <v>1063</v>
      </c>
    </row>
    <row r="31" spans="2:4" x14ac:dyDescent="0.2">
      <c r="B31" s="2">
        <v>9</v>
      </c>
      <c r="C31" s="499" t="s">
        <v>1077</v>
      </c>
    </row>
    <row r="32" spans="2:4" x14ac:dyDescent="0.2">
      <c r="B32" s="2">
        <v>10</v>
      </c>
      <c r="C32" s="499" t="s">
        <v>1076</v>
      </c>
      <c r="D32" s="2" t="s">
        <v>1063</v>
      </c>
    </row>
    <row r="33" spans="2:4" x14ac:dyDescent="0.2">
      <c r="B33" s="2">
        <v>11</v>
      </c>
      <c r="C33" s="499" t="s">
        <v>1074</v>
      </c>
      <c r="D33" s="2" t="s">
        <v>1075</v>
      </c>
    </row>
    <row r="34" spans="2:4" x14ac:dyDescent="0.2">
      <c r="B34" s="2">
        <v>12</v>
      </c>
      <c r="C34" s="499" t="s">
        <v>1074</v>
      </c>
      <c r="D34" s="2" t="s">
        <v>1073</v>
      </c>
    </row>
    <row r="35" spans="2:4" x14ac:dyDescent="0.2">
      <c r="B35" s="2">
        <v>13</v>
      </c>
      <c r="C35" s="499" t="s">
        <v>1072</v>
      </c>
      <c r="D35" s="2" t="s">
        <v>1063</v>
      </c>
    </row>
    <row r="36" spans="2:4" x14ac:dyDescent="0.2">
      <c r="B36" s="2">
        <v>14</v>
      </c>
      <c r="C36" s="499" t="s">
        <v>1071</v>
      </c>
    </row>
    <row r="37" spans="2:4" x14ac:dyDescent="0.2">
      <c r="B37" s="2">
        <v>15</v>
      </c>
      <c r="C37" s="499" t="s">
        <v>1070</v>
      </c>
      <c r="D37" s="2" t="s">
        <v>1063</v>
      </c>
    </row>
    <row r="40" spans="2:4" x14ac:dyDescent="0.2">
      <c r="C40" s="499" t="s">
        <v>1069</v>
      </c>
      <c r="D40" s="2" t="s">
        <v>1068</v>
      </c>
    </row>
    <row r="43" spans="2:4" x14ac:dyDescent="0.2">
      <c r="C43" s="499" t="s">
        <v>1067</v>
      </c>
      <c r="D43" s="2" t="s">
        <v>1066</v>
      </c>
    </row>
    <row r="46" spans="2:4" x14ac:dyDescent="0.2">
      <c r="C46" s="499" t="s">
        <v>1065</v>
      </c>
      <c r="D46" s="2" t="s">
        <v>1063</v>
      </c>
    </row>
    <row r="49" spans="2:4" x14ac:dyDescent="0.2">
      <c r="C49" s="499" t="s">
        <v>1064</v>
      </c>
      <c r="D49" s="2" t="s">
        <v>1063</v>
      </c>
    </row>
    <row r="51" spans="2:4" x14ac:dyDescent="0.2">
      <c r="C51" s="509" t="s">
        <v>1062</v>
      </c>
    </row>
    <row r="53" spans="2:4" x14ac:dyDescent="0.2">
      <c r="C53" s="499" t="s">
        <v>1061</v>
      </c>
    </row>
    <row r="54" spans="2:4" x14ac:dyDescent="0.2">
      <c r="C54" s="488" t="s">
        <v>1060</v>
      </c>
    </row>
    <row r="55" spans="2:4" x14ac:dyDescent="0.2">
      <c r="C55" s="488" t="s">
        <v>1059</v>
      </c>
    </row>
    <row r="56" spans="2:4" x14ac:dyDescent="0.2">
      <c r="C56" s="488" t="s">
        <v>1058</v>
      </c>
      <c r="D56" s="2" t="s">
        <v>1057</v>
      </c>
    </row>
    <row r="57" spans="2:4" x14ac:dyDescent="0.2">
      <c r="B57" s="2">
        <v>3</v>
      </c>
      <c r="C57" s="499" t="s">
        <v>1056</v>
      </c>
    </row>
    <row r="59" spans="2:4" x14ac:dyDescent="0.2">
      <c r="C59" s="499" t="s">
        <v>1055</v>
      </c>
    </row>
    <row r="61" spans="2:4" x14ac:dyDescent="0.2">
      <c r="C61" s="488" t="s">
        <v>1054</v>
      </c>
    </row>
    <row r="62" spans="2:4" ht="13.5" thickBot="1" x14ac:dyDescent="0.25"/>
    <row r="63" spans="2:4" x14ac:dyDescent="0.2">
      <c r="C63" s="508" t="s">
        <v>1053</v>
      </c>
    </row>
    <row r="64" spans="2:4" x14ac:dyDescent="0.2">
      <c r="C64" s="507" t="s">
        <v>1052</v>
      </c>
    </row>
    <row r="65" spans="3:7" x14ac:dyDescent="0.2">
      <c r="C65" s="507" t="s">
        <v>1051</v>
      </c>
    </row>
    <row r="66" spans="3:7" x14ac:dyDescent="0.2">
      <c r="C66" s="507" t="s">
        <v>1050</v>
      </c>
    </row>
    <row r="67" spans="3:7" x14ac:dyDescent="0.2">
      <c r="C67" s="507" t="s">
        <v>1049</v>
      </c>
    </row>
    <row r="68" spans="3:7" ht="15" x14ac:dyDescent="0.2">
      <c r="C68" s="506"/>
    </row>
    <row r="69" spans="3:7" ht="15" x14ac:dyDescent="0.2">
      <c r="C69" s="503" t="s">
        <v>1048</v>
      </c>
    </row>
    <row r="70" spans="3:7" ht="15" x14ac:dyDescent="0.2">
      <c r="C70" s="503"/>
    </row>
    <row r="71" spans="3:7" ht="30" x14ac:dyDescent="0.2">
      <c r="C71" s="503" t="s">
        <v>1047</v>
      </c>
    </row>
    <row r="72" spans="3:7" ht="15" x14ac:dyDescent="0.2">
      <c r="C72" s="503"/>
    </row>
    <row r="73" spans="3:7" ht="30" x14ac:dyDescent="0.2">
      <c r="C73" s="504" t="s">
        <v>1046</v>
      </c>
      <c r="D73" s="2" t="s">
        <v>1045</v>
      </c>
    </row>
    <row r="74" spans="3:7" ht="15" x14ac:dyDescent="0.2">
      <c r="C74" s="503"/>
    </row>
    <row r="75" spans="3:7" ht="15" x14ac:dyDescent="0.2">
      <c r="C75" s="505" t="s">
        <v>1044</v>
      </c>
      <c r="G75" s="501" t="s">
        <v>1043</v>
      </c>
    </row>
    <row r="76" spans="3:7" ht="15" x14ac:dyDescent="0.2">
      <c r="C76" s="503"/>
      <c r="G76" s="501" t="s">
        <v>1042</v>
      </c>
    </row>
    <row r="77" spans="3:7" ht="30" x14ac:dyDescent="0.2">
      <c r="C77" s="504" t="s">
        <v>1041</v>
      </c>
      <c r="G77" s="501" t="s">
        <v>1040</v>
      </c>
    </row>
    <row r="78" spans="3:7" ht="15" x14ac:dyDescent="0.2">
      <c r="C78" s="503"/>
      <c r="G78" s="501" t="s">
        <v>1039</v>
      </c>
    </row>
    <row r="79" spans="3:7" ht="30" x14ac:dyDescent="0.2">
      <c r="C79" s="504" t="s">
        <v>1038</v>
      </c>
      <c r="G79" s="501" t="s">
        <v>1037</v>
      </c>
    </row>
    <row r="80" spans="3:7" ht="15" x14ac:dyDescent="0.2">
      <c r="C80" s="503"/>
    </row>
    <row r="81" spans="3:7" ht="15.75" thickBot="1" x14ac:dyDescent="0.25">
      <c r="C81" s="502" t="s">
        <v>1036</v>
      </c>
      <c r="G81" s="501" t="s">
        <v>1035</v>
      </c>
    </row>
    <row r="82" spans="3:7" ht="15" x14ac:dyDescent="0.2">
      <c r="C82" s="500"/>
    </row>
    <row r="84" spans="3:7" x14ac:dyDescent="0.2">
      <c r="C84" s="488" t="s">
        <v>1034</v>
      </c>
    </row>
    <row r="85" spans="3:7" ht="25.5" x14ac:dyDescent="0.2">
      <c r="C85" s="488" t="s">
        <v>1033</v>
      </c>
    </row>
    <row r="87" spans="3:7" ht="25.5" x14ac:dyDescent="0.2">
      <c r="C87" s="499" t="s">
        <v>1032</v>
      </c>
    </row>
    <row r="88" spans="3:7" ht="38.25" customHeight="1" x14ac:dyDescent="0.2">
      <c r="C88" s="488" t="s">
        <v>1031</v>
      </c>
    </row>
    <row r="89" spans="3:7" ht="39.75" customHeight="1" x14ac:dyDescent="0.2">
      <c r="C89" s="488" t="s">
        <v>1030</v>
      </c>
    </row>
    <row r="90" spans="3:7" ht="29.25" customHeight="1" x14ac:dyDescent="0.2"/>
    <row r="91" spans="3:7" ht="13.5" thickBot="1" x14ac:dyDescent="0.25"/>
    <row r="92" spans="3:7" x14ac:dyDescent="0.2">
      <c r="C92" s="498" t="s">
        <v>1029</v>
      </c>
      <c r="D92" s="497"/>
      <c r="E92" s="497"/>
      <c r="F92" s="497"/>
      <c r="G92" s="496"/>
    </row>
    <row r="93" spans="3:7" x14ac:dyDescent="0.2">
      <c r="C93" s="495"/>
      <c r="D93" s="281"/>
      <c r="E93" s="281"/>
      <c r="F93" s="281"/>
      <c r="G93" s="492"/>
    </row>
    <row r="94" spans="3:7" x14ac:dyDescent="0.2">
      <c r="C94" s="494"/>
      <c r="D94" s="281" t="s">
        <v>1028</v>
      </c>
      <c r="E94" s="281" t="s">
        <v>1027</v>
      </c>
      <c r="F94" s="281"/>
      <c r="G94" s="492"/>
    </row>
    <row r="95" spans="3:7" x14ac:dyDescent="0.2">
      <c r="C95" s="494" t="s">
        <v>1025</v>
      </c>
      <c r="D95" s="493">
        <v>1</v>
      </c>
      <c r="E95" s="493">
        <v>2</v>
      </c>
      <c r="F95" s="281" t="s">
        <v>1026</v>
      </c>
      <c r="G95" s="492"/>
    </row>
    <row r="96" spans="3:7" x14ac:dyDescent="0.2">
      <c r="C96" s="494" t="s">
        <v>1024</v>
      </c>
      <c r="D96" s="493">
        <v>3</v>
      </c>
      <c r="E96" s="493">
        <v>4</v>
      </c>
      <c r="F96" s="281" t="s">
        <v>1026</v>
      </c>
      <c r="G96" s="492"/>
    </row>
    <row r="97" spans="3:7" x14ac:dyDescent="0.2">
      <c r="C97" s="494" t="s">
        <v>1023</v>
      </c>
      <c r="D97" s="493">
        <v>5</v>
      </c>
      <c r="E97" s="493">
        <v>6</v>
      </c>
      <c r="F97" s="281" t="s">
        <v>1026</v>
      </c>
      <c r="G97" s="492"/>
    </row>
    <row r="98" spans="3:7" x14ac:dyDescent="0.2">
      <c r="C98" s="494"/>
      <c r="D98" s="493"/>
      <c r="E98" s="493"/>
      <c r="F98" s="281"/>
      <c r="G98" s="492"/>
    </row>
    <row r="99" spans="3:7" x14ac:dyDescent="0.2">
      <c r="C99" s="494"/>
      <c r="D99" s="493"/>
      <c r="E99" s="493"/>
      <c r="F99" s="281"/>
      <c r="G99" s="492"/>
    </row>
    <row r="100" spans="3:7" x14ac:dyDescent="0.2">
      <c r="C100" s="494"/>
      <c r="D100" s="493"/>
      <c r="E100" s="493"/>
      <c r="F100" s="281"/>
      <c r="G100" s="492"/>
    </row>
    <row r="101" spans="3:7" x14ac:dyDescent="0.2">
      <c r="C101" s="494"/>
      <c r="D101" s="493"/>
      <c r="E101" s="493"/>
      <c r="F101" s="281"/>
      <c r="G101" s="492"/>
    </row>
    <row r="102" spans="3:7" x14ac:dyDescent="0.2">
      <c r="C102" s="494" t="s">
        <v>1025</v>
      </c>
      <c r="D102" s="493">
        <v>7</v>
      </c>
      <c r="E102" s="493">
        <v>8</v>
      </c>
      <c r="F102" s="281" t="s">
        <v>1022</v>
      </c>
      <c r="G102" s="492"/>
    </row>
    <row r="103" spans="3:7" x14ac:dyDescent="0.2">
      <c r="C103" s="494" t="s">
        <v>1024</v>
      </c>
      <c r="D103" s="493">
        <v>9</v>
      </c>
      <c r="E103" s="493">
        <v>10</v>
      </c>
      <c r="F103" s="281" t="s">
        <v>1022</v>
      </c>
      <c r="G103" s="492"/>
    </row>
    <row r="104" spans="3:7" x14ac:dyDescent="0.2">
      <c r="C104" s="494" t="s">
        <v>1023</v>
      </c>
      <c r="D104" s="493">
        <v>11</v>
      </c>
      <c r="E104" s="493">
        <v>12</v>
      </c>
      <c r="F104" s="281" t="s">
        <v>1022</v>
      </c>
      <c r="G104" s="492"/>
    </row>
    <row r="105" spans="3:7" x14ac:dyDescent="0.2">
      <c r="C105" s="494"/>
      <c r="D105" s="493"/>
      <c r="E105" s="493"/>
      <c r="F105" s="281"/>
      <c r="G105" s="492"/>
    </row>
    <row r="106" spans="3:7" x14ac:dyDescent="0.2">
      <c r="C106" s="494"/>
      <c r="D106" s="493"/>
      <c r="E106" s="493"/>
      <c r="F106" s="281"/>
      <c r="G106" s="492"/>
    </row>
    <row r="107" spans="3:7" x14ac:dyDescent="0.2">
      <c r="C107" s="494" t="s">
        <v>1021</v>
      </c>
      <c r="D107" s="493" t="s">
        <v>1020</v>
      </c>
      <c r="E107" s="493" t="s">
        <v>1019</v>
      </c>
      <c r="F107" s="281"/>
      <c r="G107" s="492"/>
    </row>
    <row r="108" spans="3:7" x14ac:dyDescent="0.2">
      <c r="C108" s="494"/>
      <c r="D108" s="493" t="s">
        <v>1018</v>
      </c>
      <c r="E108" s="493" t="s">
        <v>1017</v>
      </c>
      <c r="F108" s="281" t="s">
        <v>1016</v>
      </c>
      <c r="G108" s="492"/>
    </row>
    <row r="109" spans="3:7" x14ac:dyDescent="0.2">
      <c r="C109" s="494"/>
      <c r="D109" s="493" t="s">
        <v>1015</v>
      </c>
      <c r="E109" s="493" t="s">
        <v>1014</v>
      </c>
      <c r="F109" s="281"/>
      <c r="G109" s="492"/>
    </row>
    <row r="110" spans="3:7" ht="13.5" thickBot="1" x14ac:dyDescent="0.25">
      <c r="C110" s="491"/>
      <c r="D110" s="490"/>
      <c r="E110" s="490"/>
      <c r="F110" s="490"/>
      <c r="G110" s="489"/>
    </row>
    <row r="112" spans="3:7" x14ac:dyDescent="0.2">
      <c r="C112" s="488" t="s">
        <v>1013</v>
      </c>
    </row>
    <row r="115" spans="3:3" x14ac:dyDescent="0.2">
      <c r="C115" s="488" t="s">
        <v>1012</v>
      </c>
    </row>
    <row r="116" spans="3:3" x14ac:dyDescent="0.2">
      <c r="C116" s="488" t="s">
        <v>1011</v>
      </c>
    </row>
    <row r="118" spans="3:3" x14ac:dyDescent="0.2">
      <c r="C118" s="488" t="s">
        <v>1010</v>
      </c>
    </row>
    <row r="120" spans="3:3" x14ac:dyDescent="0.2">
      <c r="C120" s="488" t="s">
        <v>1009</v>
      </c>
    </row>
    <row r="122" spans="3:3" x14ac:dyDescent="0.2">
      <c r="C122" s="488" t="s">
        <v>1008</v>
      </c>
    </row>
    <row r="124" spans="3:3" x14ac:dyDescent="0.2">
      <c r="C124" s="488" t="s">
        <v>1007</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Q184"/>
  <sheetViews>
    <sheetView zoomScaleNormal="100" workbookViewId="0">
      <selection activeCell="E2" sqref="E2"/>
    </sheetView>
  </sheetViews>
  <sheetFormatPr baseColWidth="10" defaultRowHeight="15" x14ac:dyDescent="0.25"/>
  <cols>
    <col min="2" max="2" width="20.85546875" customWidth="1"/>
    <col min="4" max="4" width="14.28515625" customWidth="1"/>
    <col min="7" max="7" width="17.5703125" bestFit="1" customWidth="1"/>
    <col min="8" max="8" width="14.42578125" bestFit="1" customWidth="1"/>
    <col min="10" max="10" width="13.7109375" bestFit="1" customWidth="1"/>
    <col min="11" max="11" width="15.85546875" bestFit="1" customWidth="1"/>
    <col min="14" max="14" width="16.5703125" customWidth="1"/>
    <col min="15" max="15" width="16.28515625" customWidth="1"/>
  </cols>
  <sheetData>
    <row r="1" spans="1:17" ht="34.5" thickBot="1" x14ac:dyDescent="0.3">
      <c r="A1" s="656" t="s">
        <v>966</v>
      </c>
      <c r="B1" s="656" t="s">
        <v>965</v>
      </c>
      <c r="C1" s="656" t="s">
        <v>964</v>
      </c>
      <c r="D1" s="656" t="s">
        <v>963</v>
      </c>
      <c r="E1" s="656" t="s">
        <v>962</v>
      </c>
      <c r="F1" s="656" t="s">
        <v>423</v>
      </c>
      <c r="G1" s="656" t="s">
        <v>1924</v>
      </c>
      <c r="H1" s="656" t="s">
        <v>1925</v>
      </c>
      <c r="I1" s="656" t="s">
        <v>921</v>
      </c>
      <c r="J1" s="656" t="s">
        <v>920</v>
      </c>
      <c r="K1" s="656" t="s">
        <v>919</v>
      </c>
      <c r="L1" s="657" t="s">
        <v>1926</v>
      </c>
      <c r="M1" s="657" t="s">
        <v>1927</v>
      </c>
      <c r="N1" s="654" t="s">
        <v>1928</v>
      </c>
      <c r="O1" s="653" t="s">
        <v>1929</v>
      </c>
      <c r="P1" s="655" t="s">
        <v>1930</v>
      </c>
      <c r="Q1" s="655" t="s">
        <v>1932</v>
      </c>
    </row>
    <row r="2" spans="1:17" x14ac:dyDescent="0.25">
      <c r="A2" s="648">
        <f>IF('12 - 1 - LISTADO DE ASEGURADOS'!A36="","",'12 - 1 - LISTADO DE ASEGURADOS'!A36)</f>
        <v>1</v>
      </c>
      <c r="B2" s="648" t="str">
        <f>IF('12 - 1 - LISTADO DE ASEGURADOS'!B36="","",'12 - 1 - LISTADO DE ASEGURADOS'!B36)</f>
        <v>xxxxxx  xxxxx</v>
      </c>
      <c r="C2" s="649">
        <f>IF(A2="","",'12 - 1 - LISTADO DE ASEGURADOS'!F36)</f>
        <v>22222277</v>
      </c>
      <c r="D2" s="650">
        <f>IF(B2="","",'12 - 1 - LISTADO DE ASEGURADOS'!H36)</f>
        <v>25204</v>
      </c>
      <c r="E2" s="651" t="str">
        <f ca="1">'12 - 1 - LISTADO DE ASEGURADOS'!J36</f>
        <v>CORRECTO</v>
      </c>
      <c r="F2" s="649" t="str">
        <f>IF(A2="","",'12 - 1 - LISTADO DE ASEGURADOS'!$C$19)</f>
        <v>PLAN VERANO COOL</v>
      </c>
      <c r="G2" s="649" t="str">
        <f>IF(A2="","",'12 - 1 - LISTADO DE ASEGURADOS'!C$9)</f>
        <v>Club Atlético AAA</v>
      </c>
      <c r="H2" s="649" t="str">
        <f>IF(A2="","",'12 - 1 - LISTADO DE ASEGURADOS'!C$10)</f>
        <v>San Martin 222</v>
      </c>
      <c r="I2" s="649">
        <f>IF(A2="","",'12 - 1 - LISTADO DE ASEGURADOS'!C$11)</f>
        <v>222222</v>
      </c>
      <c r="J2" s="649" t="str">
        <f>IF(A2="","",'12 - 1 - LISTADO DE ASEGURADOS'!C$12)</f>
        <v>club aaa@yahoo.com</v>
      </c>
      <c r="K2" s="649" t="str">
        <f>IF(B2="","",'12 - 1 - LISTADO DE ASEGURADOS'!C$13)</f>
        <v>Sede Club: San Martín 222</v>
      </c>
      <c r="L2" s="649" t="str">
        <f>IF(C2="","",'12 - 1 - LISTADO DE ASEGURADOS'!$J$10)</f>
        <v>PARANA</v>
      </c>
      <c r="M2" s="649">
        <f>IF(D2="","",'12 - 1 - LISTADO DE ASEGURADOS'!J$13)</f>
        <v>99999999999</v>
      </c>
      <c r="N2" s="650">
        <f ca="1">IF(A2="","",'12 - 1 - LISTADO DE ASEGURADOS'!C$16)</f>
        <v>44893.518795833334</v>
      </c>
      <c r="O2" s="650">
        <f ca="1">IF(L2="","",TODAY())</f>
        <v>44893</v>
      </c>
      <c r="P2" s="652">
        <f>IF($A2="","",1*35000)</f>
        <v>35000</v>
      </c>
      <c r="Q2" s="652"/>
    </row>
    <row r="3" spans="1:17" x14ac:dyDescent="0.25">
      <c r="A3" s="643">
        <f>IF('12 - 1 - LISTADO DE ASEGURADOS'!A37="","",'12 - 1 - LISTADO DE ASEGURADOS'!A37)</f>
        <v>2</v>
      </c>
      <c r="B3" s="643" t="str">
        <f>IF('12 - 1 - LISTADO DE ASEGURADOS'!B37="","",'12 - 1 - LISTADO DE ASEGURADOS'!B37)</f>
        <v>yyyyy yyyyy</v>
      </c>
      <c r="C3" s="644">
        <f>IF(A3="","",'12 - 1 - LISTADO DE ASEGURADOS'!F37)</f>
        <v>2222541</v>
      </c>
      <c r="D3" s="645">
        <f>IF(B3="","",'12 - 1 - LISTADO DE ASEGURADOS'!H37)</f>
        <v>43267</v>
      </c>
      <c r="E3" s="646" t="str">
        <f ca="1">'12 - 1 - LISTADO DE ASEGURADOS'!J37</f>
        <v>CORRECTO</v>
      </c>
      <c r="F3" s="644" t="str">
        <f>IF(A3="","",'12 - 1 - LISTADO DE ASEGURADOS'!$C$19)</f>
        <v>PLAN VERANO COOL</v>
      </c>
      <c r="G3" s="644" t="str">
        <f>IF(A3="","",'12 - 1 - LISTADO DE ASEGURADOS'!C$9)</f>
        <v>Club Atlético AAA</v>
      </c>
      <c r="H3" s="644" t="str">
        <f>IF(A3="","",'12 - 1 - LISTADO DE ASEGURADOS'!C$10)</f>
        <v>San Martin 222</v>
      </c>
      <c r="I3" s="644">
        <f>IF(A3="","",'12 - 1 - LISTADO DE ASEGURADOS'!C$11)</f>
        <v>222222</v>
      </c>
      <c r="J3" s="644" t="str">
        <f>IF(A3="","",'12 - 1 - LISTADO DE ASEGURADOS'!C$12)</f>
        <v>club aaa@yahoo.com</v>
      </c>
      <c r="K3" s="644" t="str">
        <f>IF(B3="","",'12 - 1 - LISTADO DE ASEGURADOS'!C$13)</f>
        <v>Sede Club: San Martín 222</v>
      </c>
      <c r="L3" s="644" t="str">
        <f>IF(C3="","",'12 - 1 - LISTADO DE ASEGURADOS'!$J$10)</f>
        <v>PARANA</v>
      </c>
      <c r="M3" s="644">
        <f>IF(D3="","",'12 - 1 - LISTADO DE ASEGURADOS'!J$13)</f>
        <v>99999999999</v>
      </c>
      <c r="N3" s="645">
        <f ca="1">IF(A3="","",'12 - 1 - LISTADO DE ASEGURADOS'!C$16)</f>
        <v>44893.518795833334</v>
      </c>
      <c r="O3" s="645">
        <f t="shared" ref="O3:O66" ca="1" si="0">IF(L3="","",TODAY())</f>
        <v>44893</v>
      </c>
      <c r="P3" s="647">
        <f t="shared" ref="P3:Q66" si="1">IF($A3="","",1*35000)</f>
        <v>35000</v>
      </c>
      <c r="Q3" s="647">
        <f t="shared" si="1"/>
        <v>35000</v>
      </c>
    </row>
    <row r="4" spans="1:17" x14ac:dyDescent="0.25">
      <c r="A4" s="643" t="str">
        <f>IF('12 - 1 - LISTADO DE ASEGURADOS'!A340="","",'12 - 1 - LISTADO DE ASEGURADOS'!A340)</f>
        <v/>
      </c>
      <c r="B4" s="643" t="str">
        <f>IF('12 - 1 - LISTADO DE ASEGURADOS'!B340="","",'12 - 1 - LISTADO DE ASEGURADOS'!B340)</f>
        <v/>
      </c>
      <c r="C4" s="644" t="str">
        <f>IF(A4="","",'12 - 1 - LISTADO DE ASEGURADOS'!F340)</f>
        <v/>
      </c>
      <c r="D4" s="645" t="str">
        <f>IF(B4="","",'12 - 1 - LISTADO DE ASEGURADOS'!H340)</f>
        <v/>
      </c>
      <c r="E4" s="646" t="str">
        <f>'12 - 1 - LISTADO DE ASEGURADOS'!J340</f>
        <v/>
      </c>
      <c r="F4" s="644" t="str">
        <f>IF(A4="","",'12 - 1 - LISTADO DE ASEGURADOS'!$C$19)</f>
        <v/>
      </c>
      <c r="G4" s="644" t="str">
        <f>IF(A4="","",'12 - 1 - LISTADO DE ASEGURADOS'!C$9)</f>
        <v/>
      </c>
      <c r="H4" s="644" t="str">
        <f>IF(A4="","",'12 - 1 - LISTADO DE ASEGURADOS'!C$10)</f>
        <v/>
      </c>
      <c r="I4" s="644" t="str">
        <f>IF(A4="","",'12 - 1 - LISTADO DE ASEGURADOS'!C$11)</f>
        <v/>
      </c>
      <c r="J4" s="644" t="str">
        <f>IF(A4="","",'12 - 1 - LISTADO DE ASEGURADOS'!C$12)</f>
        <v/>
      </c>
      <c r="K4" s="644" t="str">
        <f>IF(B4="","",'12 - 1 - LISTADO DE ASEGURADOS'!C$13)</f>
        <v/>
      </c>
      <c r="L4" s="644" t="str">
        <f>IF(C4="","",'12 - 1 - LISTADO DE ASEGURADOS'!$J$10)</f>
        <v/>
      </c>
      <c r="M4" s="644" t="str">
        <f>IF(D4="","",'12 - 1 - LISTADO DE ASEGURADOS'!J$13)</f>
        <v/>
      </c>
      <c r="N4" s="645" t="str">
        <f>IF(A4="","",'12 - 1 - LISTADO DE ASEGURADOS'!C$16)</f>
        <v/>
      </c>
      <c r="O4" s="645" t="str">
        <f t="shared" ca="1" si="0"/>
        <v/>
      </c>
      <c r="P4" s="647" t="str">
        <f t="shared" si="1"/>
        <v/>
      </c>
      <c r="Q4" s="647" t="str">
        <f t="shared" si="1"/>
        <v/>
      </c>
    </row>
    <row r="5" spans="1:17" x14ac:dyDescent="0.25">
      <c r="A5" s="643" t="str">
        <f>IF('12 - 1 - LISTADO DE ASEGURADOS'!A341="","",'12 - 1 - LISTADO DE ASEGURADOS'!A341)</f>
        <v/>
      </c>
      <c r="B5" s="643" t="str">
        <f>IF('12 - 1 - LISTADO DE ASEGURADOS'!B341="","",'12 - 1 - LISTADO DE ASEGURADOS'!B341)</f>
        <v/>
      </c>
      <c r="C5" s="644" t="str">
        <f>IF(A5="","",'12 - 1 - LISTADO DE ASEGURADOS'!F341)</f>
        <v/>
      </c>
      <c r="D5" s="645" t="str">
        <f>IF(B5="","",'12 - 1 - LISTADO DE ASEGURADOS'!H341)</f>
        <v/>
      </c>
      <c r="E5" s="646" t="str">
        <f>'12 - 1 - LISTADO DE ASEGURADOS'!J341</f>
        <v/>
      </c>
      <c r="F5" s="644" t="str">
        <f>IF(A5="","",'12 - 1 - LISTADO DE ASEGURADOS'!$C$19)</f>
        <v/>
      </c>
      <c r="G5" s="644" t="str">
        <f>IF(A5="","",'12 - 1 - LISTADO DE ASEGURADOS'!C$9)</f>
        <v/>
      </c>
      <c r="H5" s="644" t="str">
        <f>IF(A5="","",'12 - 1 - LISTADO DE ASEGURADOS'!C$10)</f>
        <v/>
      </c>
      <c r="I5" s="644" t="str">
        <f>IF(A5="","",'12 - 1 - LISTADO DE ASEGURADOS'!C$11)</f>
        <v/>
      </c>
      <c r="J5" s="644" t="str">
        <f>IF(A5="","",'12 - 1 - LISTADO DE ASEGURADOS'!C$12)</f>
        <v/>
      </c>
      <c r="K5" s="644" t="str">
        <f>IF(B5="","",'12 - 1 - LISTADO DE ASEGURADOS'!C$13)</f>
        <v/>
      </c>
      <c r="L5" s="644" t="str">
        <f>IF(C5="","",'12 - 1 - LISTADO DE ASEGURADOS'!$J$10)</f>
        <v/>
      </c>
      <c r="M5" s="644" t="str">
        <f>IF(D5="","",'12 - 1 - LISTADO DE ASEGURADOS'!J$13)</f>
        <v/>
      </c>
      <c r="N5" s="645" t="str">
        <f>IF(A5="","",'12 - 1 - LISTADO DE ASEGURADOS'!C$16)</f>
        <v/>
      </c>
      <c r="O5" s="645" t="str">
        <f t="shared" ca="1" si="0"/>
        <v/>
      </c>
      <c r="P5" s="647" t="str">
        <f t="shared" si="1"/>
        <v/>
      </c>
      <c r="Q5" s="647" t="str">
        <f t="shared" si="1"/>
        <v/>
      </c>
    </row>
    <row r="6" spans="1:17" x14ac:dyDescent="0.25">
      <c r="A6" s="643" t="str">
        <f>IF('12 - 1 - LISTADO DE ASEGURADOS'!A342="","",'12 - 1 - LISTADO DE ASEGURADOS'!A342)</f>
        <v/>
      </c>
      <c r="B6" s="643" t="str">
        <f>IF('12 - 1 - LISTADO DE ASEGURADOS'!B342="","",'12 - 1 - LISTADO DE ASEGURADOS'!B342)</f>
        <v/>
      </c>
      <c r="C6" s="644" t="str">
        <f>IF(A6="","",'12 - 1 - LISTADO DE ASEGURADOS'!F342)</f>
        <v/>
      </c>
      <c r="D6" s="645" t="str">
        <f>IF(B6="","",'12 - 1 - LISTADO DE ASEGURADOS'!H342)</f>
        <v/>
      </c>
      <c r="E6" s="646" t="str">
        <f>'12 - 1 - LISTADO DE ASEGURADOS'!J342</f>
        <v/>
      </c>
      <c r="F6" s="644" t="str">
        <f>IF(A6="","",'12 - 1 - LISTADO DE ASEGURADOS'!$C$19)</f>
        <v/>
      </c>
      <c r="G6" s="644" t="str">
        <f>IF(A6="","",'12 - 1 - LISTADO DE ASEGURADOS'!C$9)</f>
        <v/>
      </c>
      <c r="H6" s="644" t="str">
        <f>IF(A6="","",'12 - 1 - LISTADO DE ASEGURADOS'!C$10)</f>
        <v/>
      </c>
      <c r="I6" s="644" t="str">
        <f>IF(A6="","",'12 - 1 - LISTADO DE ASEGURADOS'!C$11)</f>
        <v/>
      </c>
      <c r="J6" s="644" t="str">
        <f>IF(A6="","",'12 - 1 - LISTADO DE ASEGURADOS'!C$12)</f>
        <v/>
      </c>
      <c r="K6" s="644" t="str">
        <f>IF(B6="","",'12 - 1 - LISTADO DE ASEGURADOS'!C$13)</f>
        <v/>
      </c>
      <c r="L6" s="644" t="str">
        <f>IF(C6="","",'12 - 1 - LISTADO DE ASEGURADOS'!$J$10)</f>
        <v/>
      </c>
      <c r="M6" s="644" t="str">
        <f>IF(D6="","",'12 - 1 - LISTADO DE ASEGURADOS'!J$13)</f>
        <v/>
      </c>
      <c r="N6" s="645" t="str">
        <f>IF(A6="","",'12 - 1 - LISTADO DE ASEGURADOS'!C$16)</f>
        <v/>
      </c>
      <c r="O6" s="645" t="str">
        <f t="shared" ca="1" si="0"/>
        <v/>
      </c>
      <c r="P6" s="647" t="str">
        <f t="shared" si="1"/>
        <v/>
      </c>
      <c r="Q6" s="647" t="str">
        <f t="shared" si="1"/>
        <v/>
      </c>
    </row>
    <row r="7" spans="1:17" x14ac:dyDescent="0.25">
      <c r="A7" s="643" t="str">
        <f>IF('12 - 1 - LISTADO DE ASEGURADOS'!A343="","",'12 - 1 - LISTADO DE ASEGURADOS'!A343)</f>
        <v/>
      </c>
      <c r="B7" s="643" t="str">
        <f>IF('12 - 1 - LISTADO DE ASEGURADOS'!B343="","",'12 - 1 - LISTADO DE ASEGURADOS'!B343)</f>
        <v/>
      </c>
      <c r="C7" s="644" t="str">
        <f>IF(A7="","",'12 - 1 - LISTADO DE ASEGURADOS'!F343)</f>
        <v/>
      </c>
      <c r="D7" s="645" t="str">
        <f>IF(B7="","",'12 - 1 - LISTADO DE ASEGURADOS'!H343)</f>
        <v/>
      </c>
      <c r="E7" s="646" t="str">
        <f>'12 - 1 - LISTADO DE ASEGURADOS'!J343</f>
        <v/>
      </c>
      <c r="F7" s="644" t="str">
        <f>IF(A7="","",'12 - 1 - LISTADO DE ASEGURADOS'!$C$19)</f>
        <v/>
      </c>
      <c r="G7" s="644" t="str">
        <f>IF(A7="","",'12 - 1 - LISTADO DE ASEGURADOS'!C$9)</f>
        <v/>
      </c>
      <c r="H7" s="644" t="str">
        <f>IF(A7="","",'12 - 1 - LISTADO DE ASEGURADOS'!C$10)</f>
        <v/>
      </c>
      <c r="I7" s="644" t="str">
        <f>IF(A7="","",'12 - 1 - LISTADO DE ASEGURADOS'!C$11)</f>
        <v/>
      </c>
      <c r="J7" s="644" t="str">
        <f>IF(A7="","",'12 - 1 - LISTADO DE ASEGURADOS'!C$12)</f>
        <v/>
      </c>
      <c r="K7" s="644" t="str">
        <f>IF(B7="","",'12 - 1 - LISTADO DE ASEGURADOS'!C$13)</f>
        <v/>
      </c>
      <c r="L7" s="644" t="str">
        <f>IF(C7="","",'12 - 1 - LISTADO DE ASEGURADOS'!$J$10)</f>
        <v/>
      </c>
      <c r="M7" s="644" t="str">
        <f>IF(D7="","",'12 - 1 - LISTADO DE ASEGURADOS'!J$13)</f>
        <v/>
      </c>
      <c r="N7" s="645" t="str">
        <f>IF(A7="","",'12 - 1 - LISTADO DE ASEGURADOS'!C$16)</f>
        <v/>
      </c>
      <c r="O7" s="645" t="str">
        <f t="shared" ca="1" si="0"/>
        <v/>
      </c>
      <c r="P7" s="647" t="str">
        <f t="shared" si="1"/>
        <v/>
      </c>
      <c r="Q7" s="647" t="str">
        <f t="shared" si="1"/>
        <v/>
      </c>
    </row>
    <row r="8" spans="1:17" x14ac:dyDescent="0.25">
      <c r="A8" s="643" t="str">
        <f>IF('12 - 1 - LISTADO DE ASEGURADOS'!A344="","",'12 - 1 - LISTADO DE ASEGURADOS'!A344)</f>
        <v/>
      </c>
      <c r="B8" s="643" t="str">
        <f>IF('12 - 1 - LISTADO DE ASEGURADOS'!B344="","",'12 - 1 - LISTADO DE ASEGURADOS'!B344)</f>
        <v/>
      </c>
      <c r="C8" s="644" t="str">
        <f>IF(A8="","",'12 - 1 - LISTADO DE ASEGURADOS'!F344)</f>
        <v/>
      </c>
      <c r="D8" s="645" t="str">
        <f>IF(B8="","",'12 - 1 - LISTADO DE ASEGURADOS'!H344)</f>
        <v/>
      </c>
      <c r="E8" s="646" t="str">
        <f>'12 - 1 - LISTADO DE ASEGURADOS'!J344</f>
        <v/>
      </c>
      <c r="F8" s="644" t="str">
        <f>IF(A8="","",'12 - 1 - LISTADO DE ASEGURADOS'!$C$19)</f>
        <v/>
      </c>
      <c r="G8" s="644" t="str">
        <f>IF(A8="","",'12 - 1 - LISTADO DE ASEGURADOS'!C$9)</f>
        <v/>
      </c>
      <c r="H8" s="644" t="str">
        <f>IF(A8="","",'12 - 1 - LISTADO DE ASEGURADOS'!C$10)</f>
        <v/>
      </c>
      <c r="I8" s="644" t="str">
        <f>IF(A8="","",'12 - 1 - LISTADO DE ASEGURADOS'!C$11)</f>
        <v/>
      </c>
      <c r="J8" s="644" t="str">
        <f>IF(A8="","",'12 - 1 - LISTADO DE ASEGURADOS'!C$12)</f>
        <v/>
      </c>
      <c r="K8" s="644" t="str">
        <f>IF(B8="","",'12 - 1 - LISTADO DE ASEGURADOS'!C$13)</f>
        <v/>
      </c>
      <c r="L8" s="644" t="str">
        <f>IF(C8="","",'12 - 1 - LISTADO DE ASEGURADOS'!$J$10)</f>
        <v/>
      </c>
      <c r="M8" s="644" t="str">
        <f>IF(D8="","",'12 - 1 - LISTADO DE ASEGURADOS'!J$13)</f>
        <v/>
      </c>
      <c r="N8" s="645" t="str">
        <f>IF(A8="","",'12 - 1 - LISTADO DE ASEGURADOS'!C$16)</f>
        <v/>
      </c>
      <c r="O8" s="645" t="str">
        <f t="shared" ca="1" si="0"/>
        <v/>
      </c>
      <c r="P8" s="647" t="str">
        <f t="shared" si="1"/>
        <v/>
      </c>
      <c r="Q8" s="647" t="str">
        <f t="shared" si="1"/>
        <v/>
      </c>
    </row>
    <row r="9" spans="1:17" x14ac:dyDescent="0.25">
      <c r="A9" s="643" t="str">
        <f>IF('12 - 1 - LISTADO DE ASEGURADOS'!A345="","",'12 - 1 - LISTADO DE ASEGURADOS'!A345)</f>
        <v/>
      </c>
      <c r="B9" s="643" t="str">
        <f>IF('12 - 1 - LISTADO DE ASEGURADOS'!B345="","",'12 - 1 - LISTADO DE ASEGURADOS'!B345)</f>
        <v/>
      </c>
      <c r="C9" s="644" t="str">
        <f>IF(A9="","",'12 - 1 - LISTADO DE ASEGURADOS'!F345)</f>
        <v/>
      </c>
      <c r="D9" s="645" t="str">
        <f>IF(B9="","",'12 - 1 - LISTADO DE ASEGURADOS'!H345)</f>
        <v/>
      </c>
      <c r="E9" s="646" t="str">
        <f>'12 - 1 - LISTADO DE ASEGURADOS'!J345</f>
        <v/>
      </c>
      <c r="F9" s="644" t="str">
        <f>IF(A9="","",'12 - 1 - LISTADO DE ASEGURADOS'!$C$19)</f>
        <v/>
      </c>
      <c r="G9" s="644" t="str">
        <f>IF(A9="","",'12 - 1 - LISTADO DE ASEGURADOS'!C$9)</f>
        <v/>
      </c>
      <c r="H9" s="644" t="str">
        <f>IF(A9="","",'12 - 1 - LISTADO DE ASEGURADOS'!C$10)</f>
        <v/>
      </c>
      <c r="I9" s="644" t="str">
        <f>IF(A9="","",'12 - 1 - LISTADO DE ASEGURADOS'!C$11)</f>
        <v/>
      </c>
      <c r="J9" s="644" t="str">
        <f>IF(A9="","",'12 - 1 - LISTADO DE ASEGURADOS'!C$12)</f>
        <v/>
      </c>
      <c r="K9" s="644" t="str">
        <f>IF(B9="","",'12 - 1 - LISTADO DE ASEGURADOS'!C$13)</f>
        <v/>
      </c>
      <c r="L9" s="644" t="str">
        <f>IF(C9="","",'12 - 1 - LISTADO DE ASEGURADOS'!$J$10)</f>
        <v/>
      </c>
      <c r="M9" s="644" t="str">
        <f>IF(D9="","",'12 - 1 - LISTADO DE ASEGURADOS'!J$13)</f>
        <v/>
      </c>
      <c r="N9" s="645" t="str">
        <f>IF(A9="","",'12 - 1 - LISTADO DE ASEGURADOS'!C$16)</f>
        <v/>
      </c>
      <c r="O9" s="645" t="str">
        <f t="shared" ca="1" si="0"/>
        <v/>
      </c>
      <c r="P9" s="647" t="str">
        <f t="shared" si="1"/>
        <v/>
      </c>
      <c r="Q9" s="647" t="str">
        <f t="shared" si="1"/>
        <v/>
      </c>
    </row>
    <row r="10" spans="1:17" x14ac:dyDescent="0.25">
      <c r="A10" s="643" t="str">
        <f>IF('12 - 1 - LISTADO DE ASEGURADOS'!A346="","",'12 - 1 - LISTADO DE ASEGURADOS'!A346)</f>
        <v/>
      </c>
      <c r="B10" s="643" t="str">
        <f>IF('12 - 1 - LISTADO DE ASEGURADOS'!B346="","",'12 - 1 - LISTADO DE ASEGURADOS'!B346)</f>
        <v/>
      </c>
      <c r="C10" s="644" t="str">
        <f>IF(A10="","",'12 - 1 - LISTADO DE ASEGURADOS'!F346)</f>
        <v/>
      </c>
      <c r="D10" s="645" t="str">
        <f>IF(B10="","",'12 - 1 - LISTADO DE ASEGURADOS'!H346)</f>
        <v/>
      </c>
      <c r="E10" s="646" t="str">
        <f>'12 - 1 - LISTADO DE ASEGURADOS'!J346</f>
        <v/>
      </c>
      <c r="F10" s="644" t="str">
        <f>IF(A10="","",'12 - 1 - LISTADO DE ASEGURADOS'!$C$19)</f>
        <v/>
      </c>
      <c r="G10" s="644" t="str">
        <f>IF(A10="","",'12 - 1 - LISTADO DE ASEGURADOS'!C$9)</f>
        <v/>
      </c>
      <c r="H10" s="644" t="str">
        <f>IF(A10="","",'12 - 1 - LISTADO DE ASEGURADOS'!C$10)</f>
        <v/>
      </c>
      <c r="I10" s="644" t="str">
        <f>IF(A10="","",'12 - 1 - LISTADO DE ASEGURADOS'!C$11)</f>
        <v/>
      </c>
      <c r="J10" s="644" t="str">
        <f>IF(A10="","",'12 - 1 - LISTADO DE ASEGURADOS'!C$12)</f>
        <v/>
      </c>
      <c r="K10" s="644" t="str">
        <f>IF(B10="","",'12 - 1 - LISTADO DE ASEGURADOS'!C$13)</f>
        <v/>
      </c>
      <c r="L10" s="644" t="str">
        <f>IF(C10="","",'12 - 1 - LISTADO DE ASEGURADOS'!$J$10)</f>
        <v/>
      </c>
      <c r="M10" s="644" t="str">
        <f>IF(D10="","",'12 - 1 - LISTADO DE ASEGURADOS'!J$13)</f>
        <v/>
      </c>
      <c r="N10" s="645" t="str">
        <f>IF(A10="","",'12 - 1 - LISTADO DE ASEGURADOS'!C$16)</f>
        <v/>
      </c>
      <c r="O10" s="645" t="str">
        <f t="shared" ca="1" si="0"/>
        <v/>
      </c>
      <c r="P10" s="647" t="str">
        <f t="shared" si="1"/>
        <v/>
      </c>
      <c r="Q10" s="647" t="str">
        <f t="shared" si="1"/>
        <v/>
      </c>
    </row>
    <row r="11" spans="1:17" x14ac:dyDescent="0.25">
      <c r="A11" s="643" t="str">
        <f>IF('12 - 1 - LISTADO DE ASEGURADOS'!A347="","",'12 - 1 - LISTADO DE ASEGURADOS'!A347)</f>
        <v/>
      </c>
      <c r="B11" s="643" t="str">
        <f>IF('12 - 1 - LISTADO DE ASEGURADOS'!B347="","",'12 - 1 - LISTADO DE ASEGURADOS'!B347)</f>
        <v/>
      </c>
      <c r="C11" s="644" t="str">
        <f>IF(A11="","",'12 - 1 - LISTADO DE ASEGURADOS'!F347)</f>
        <v/>
      </c>
      <c r="D11" s="645" t="str">
        <f>IF(B11="","",'12 - 1 - LISTADO DE ASEGURADOS'!H347)</f>
        <v/>
      </c>
      <c r="E11" s="646" t="str">
        <f>'12 - 1 - LISTADO DE ASEGURADOS'!J347</f>
        <v/>
      </c>
      <c r="F11" s="644" t="str">
        <f>IF(A11="","",'12 - 1 - LISTADO DE ASEGURADOS'!$C$19)</f>
        <v/>
      </c>
      <c r="G11" s="644" t="str">
        <f>IF(A11="","",'12 - 1 - LISTADO DE ASEGURADOS'!C$9)</f>
        <v/>
      </c>
      <c r="H11" s="644" t="str">
        <f>IF(A11="","",'12 - 1 - LISTADO DE ASEGURADOS'!C$10)</f>
        <v/>
      </c>
      <c r="I11" s="644" t="str">
        <f>IF(A11="","",'12 - 1 - LISTADO DE ASEGURADOS'!C$11)</f>
        <v/>
      </c>
      <c r="J11" s="644" t="str">
        <f>IF(A11="","",'12 - 1 - LISTADO DE ASEGURADOS'!C$12)</f>
        <v/>
      </c>
      <c r="K11" s="644" t="str">
        <f>IF(B11="","",'12 - 1 - LISTADO DE ASEGURADOS'!C$13)</f>
        <v/>
      </c>
      <c r="L11" s="644" t="str">
        <f>IF(C11="","",'12 - 1 - LISTADO DE ASEGURADOS'!$J$10)</f>
        <v/>
      </c>
      <c r="M11" s="644" t="str">
        <f>IF(D11="","",'12 - 1 - LISTADO DE ASEGURADOS'!J$13)</f>
        <v/>
      </c>
      <c r="N11" s="645" t="str">
        <f>IF(A11="","",'12 - 1 - LISTADO DE ASEGURADOS'!C$16)</f>
        <v/>
      </c>
      <c r="O11" s="645" t="str">
        <f t="shared" ca="1" si="0"/>
        <v/>
      </c>
      <c r="P11" s="647" t="str">
        <f t="shared" si="1"/>
        <v/>
      </c>
      <c r="Q11" s="647" t="str">
        <f t="shared" si="1"/>
        <v/>
      </c>
    </row>
    <row r="12" spans="1:17" x14ac:dyDescent="0.25">
      <c r="A12" s="643" t="str">
        <f>IF('12 - 1 - LISTADO DE ASEGURADOS'!A348="","",'12 - 1 - LISTADO DE ASEGURADOS'!A348)</f>
        <v/>
      </c>
      <c r="B12" s="643" t="str">
        <f>IF('12 - 1 - LISTADO DE ASEGURADOS'!B348="","",'12 - 1 - LISTADO DE ASEGURADOS'!B348)</f>
        <v/>
      </c>
      <c r="C12" s="644" t="str">
        <f>IF(A12="","",'12 - 1 - LISTADO DE ASEGURADOS'!F348)</f>
        <v/>
      </c>
      <c r="D12" s="645" t="str">
        <f>IF(B12="","",'12 - 1 - LISTADO DE ASEGURADOS'!H348)</f>
        <v/>
      </c>
      <c r="E12" s="646" t="str">
        <f>'12 - 1 - LISTADO DE ASEGURADOS'!J348</f>
        <v/>
      </c>
      <c r="F12" s="644" t="str">
        <f>IF(A12="","",'12 - 1 - LISTADO DE ASEGURADOS'!$C$19)</f>
        <v/>
      </c>
      <c r="G12" s="644" t="str">
        <f>IF(A12="","",'12 - 1 - LISTADO DE ASEGURADOS'!C$9)</f>
        <v/>
      </c>
      <c r="H12" s="644" t="str">
        <f>IF(A12="","",'12 - 1 - LISTADO DE ASEGURADOS'!C$10)</f>
        <v/>
      </c>
      <c r="I12" s="644" t="str">
        <f>IF(A12="","",'12 - 1 - LISTADO DE ASEGURADOS'!C$11)</f>
        <v/>
      </c>
      <c r="J12" s="644" t="str">
        <f>IF(A12="","",'12 - 1 - LISTADO DE ASEGURADOS'!C$12)</f>
        <v/>
      </c>
      <c r="K12" s="644" t="str">
        <f>IF(B12="","",'12 - 1 - LISTADO DE ASEGURADOS'!C$13)</f>
        <v/>
      </c>
      <c r="L12" s="644" t="str">
        <f>IF(C12="","",'12 - 1 - LISTADO DE ASEGURADOS'!$J$10)</f>
        <v/>
      </c>
      <c r="M12" s="644" t="str">
        <f>IF(D12="","",'12 - 1 - LISTADO DE ASEGURADOS'!J$13)</f>
        <v/>
      </c>
      <c r="N12" s="645" t="str">
        <f>IF(A12="","",'12 - 1 - LISTADO DE ASEGURADOS'!C$16)</f>
        <v/>
      </c>
      <c r="O12" s="645" t="str">
        <f t="shared" ca="1" si="0"/>
        <v/>
      </c>
      <c r="P12" s="647" t="str">
        <f t="shared" si="1"/>
        <v/>
      </c>
      <c r="Q12" s="647" t="str">
        <f t="shared" si="1"/>
        <v/>
      </c>
    </row>
    <row r="13" spans="1:17" x14ac:dyDescent="0.25">
      <c r="A13" s="643" t="str">
        <f>IF('12 - 1 - LISTADO DE ASEGURADOS'!A349="","",'12 - 1 - LISTADO DE ASEGURADOS'!A349)</f>
        <v/>
      </c>
      <c r="B13" s="643" t="str">
        <f>IF('12 - 1 - LISTADO DE ASEGURADOS'!B349="","",'12 - 1 - LISTADO DE ASEGURADOS'!B349)</f>
        <v/>
      </c>
      <c r="C13" s="644" t="str">
        <f>IF(A13="","",'12 - 1 - LISTADO DE ASEGURADOS'!F349)</f>
        <v/>
      </c>
      <c r="D13" s="645" t="str">
        <f>IF(B13="","",'12 - 1 - LISTADO DE ASEGURADOS'!H349)</f>
        <v/>
      </c>
      <c r="E13" s="646" t="str">
        <f>'12 - 1 - LISTADO DE ASEGURADOS'!J349</f>
        <v/>
      </c>
      <c r="F13" s="644" t="str">
        <f>IF(A13="","",'12 - 1 - LISTADO DE ASEGURADOS'!$C$19)</f>
        <v/>
      </c>
      <c r="G13" s="644" t="str">
        <f>IF(A13="","",'12 - 1 - LISTADO DE ASEGURADOS'!C$9)</f>
        <v/>
      </c>
      <c r="H13" s="644" t="str">
        <f>IF(A13="","",'12 - 1 - LISTADO DE ASEGURADOS'!C$10)</f>
        <v/>
      </c>
      <c r="I13" s="644" t="str">
        <f>IF(A13="","",'12 - 1 - LISTADO DE ASEGURADOS'!C$11)</f>
        <v/>
      </c>
      <c r="J13" s="644" t="str">
        <f>IF(A13="","",'12 - 1 - LISTADO DE ASEGURADOS'!C$12)</f>
        <v/>
      </c>
      <c r="K13" s="644" t="str">
        <f>IF(B13="","",'12 - 1 - LISTADO DE ASEGURADOS'!C$13)</f>
        <v/>
      </c>
      <c r="L13" s="644" t="str">
        <f>IF(C13="","",'12 - 1 - LISTADO DE ASEGURADOS'!$J$10)</f>
        <v/>
      </c>
      <c r="M13" s="644" t="str">
        <f>IF(D13="","",'12 - 1 - LISTADO DE ASEGURADOS'!J$13)</f>
        <v/>
      </c>
      <c r="N13" s="645" t="str">
        <f>IF(A13="","",'12 - 1 - LISTADO DE ASEGURADOS'!C$16)</f>
        <v/>
      </c>
      <c r="O13" s="645" t="str">
        <f t="shared" ca="1" si="0"/>
        <v/>
      </c>
      <c r="P13" s="647" t="str">
        <f t="shared" si="1"/>
        <v/>
      </c>
      <c r="Q13" s="647" t="str">
        <f t="shared" si="1"/>
        <v/>
      </c>
    </row>
    <row r="14" spans="1:17" x14ac:dyDescent="0.25">
      <c r="A14" s="643" t="str">
        <f>IF('12 - 1 - LISTADO DE ASEGURADOS'!A350="","",'12 - 1 - LISTADO DE ASEGURADOS'!A350)</f>
        <v/>
      </c>
      <c r="B14" s="643" t="str">
        <f>IF('12 - 1 - LISTADO DE ASEGURADOS'!B350="","",'12 - 1 - LISTADO DE ASEGURADOS'!B350)</f>
        <v/>
      </c>
      <c r="C14" s="644" t="str">
        <f>IF(A14="","",'12 - 1 - LISTADO DE ASEGURADOS'!F350)</f>
        <v/>
      </c>
      <c r="D14" s="645" t="str">
        <f>IF(B14="","",'12 - 1 - LISTADO DE ASEGURADOS'!H350)</f>
        <v/>
      </c>
      <c r="E14" s="646" t="str">
        <f>'12 - 1 - LISTADO DE ASEGURADOS'!J350</f>
        <v/>
      </c>
      <c r="F14" s="644" t="str">
        <f>IF(A14="","",'12 - 1 - LISTADO DE ASEGURADOS'!$C$19)</f>
        <v/>
      </c>
      <c r="G14" s="644" t="str">
        <f>IF(A14="","",'12 - 1 - LISTADO DE ASEGURADOS'!C$9)</f>
        <v/>
      </c>
      <c r="H14" s="644" t="str">
        <f>IF(A14="","",'12 - 1 - LISTADO DE ASEGURADOS'!C$10)</f>
        <v/>
      </c>
      <c r="I14" s="644" t="str">
        <f>IF(A14="","",'12 - 1 - LISTADO DE ASEGURADOS'!C$11)</f>
        <v/>
      </c>
      <c r="J14" s="644" t="str">
        <f>IF(A14="","",'12 - 1 - LISTADO DE ASEGURADOS'!C$12)</f>
        <v/>
      </c>
      <c r="K14" s="644" t="str">
        <f>IF(B14="","",'12 - 1 - LISTADO DE ASEGURADOS'!C$13)</f>
        <v/>
      </c>
      <c r="L14" s="644" t="str">
        <f>IF(C14="","",'12 - 1 - LISTADO DE ASEGURADOS'!$J$10)</f>
        <v/>
      </c>
      <c r="M14" s="644" t="str">
        <f>IF(D14="","",'12 - 1 - LISTADO DE ASEGURADOS'!J$13)</f>
        <v/>
      </c>
      <c r="N14" s="645" t="str">
        <f>IF(A14="","",'12 - 1 - LISTADO DE ASEGURADOS'!C$16)</f>
        <v/>
      </c>
      <c r="O14" s="645" t="str">
        <f t="shared" ca="1" si="0"/>
        <v/>
      </c>
      <c r="P14" s="647" t="str">
        <f t="shared" si="1"/>
        <v/>
      </c>
      <c r="Q14" s="647" t="str">
        <f t="shared" si="1"/>
        <v/>
      </c>
    </row>
    <row r="15" spans="1:17" x14ac:dyDescent="0.25">
      <c r="A15" s="643" t="str">
        <f>IF('12 - 1 - LISTADO DE ASEGURADOS'!A351="","",'12 - 1 - LISTADO DE ASEGURADOS'!A351)</f>
        <v/>
      </c>
      <c r="B15" s="643" t="str">
        <f>IF('12 - 1 - LISTADO DE ASEGURADOS'!B351="","",'12 - 1 - LISTADO DE ASEGURADOS'!B351)</f>
        <v/>
      </c>
      <c r="C15" s="644" t="str">
        <f>IF(A15="","",'12 - 1 - LISTADO DE ASEGURADOS'!F351)</f>
        <v/>
      </c>
      <c r="D15" s="645" t="str">
        <f>IF(B15="","",'12 - 1 - LISTADO DE ASEGURADOS'!H351)</f>
        <v/>
      </c>
      <c r="E15" s="646" t="str">
        <f>'12 - 1 - LISTADO DE ASEGURADOS'!J351</f>
        <v/>
      </c>
      <c r="F15" s="644" t="str">
        <f>IF(A15="","",'12 - 1 - LISTADO DE ASEGURADOS'!$C$19)</f>
        <v/>
      </c>
      <c r="G15" s="644" t="str">
        <f>IF(A15="","",'12 - 1 - LISTADO DE ASEGURADOS'!C$9)</f>
        <v/>
      </c>
      <c r="H15" s="644" t="str">
        <f>IF(A15="","",'12 - 1 - LISTADO DE ASEGURADOS'!C$10)</f>
        <v/>
      </c>
      <c r="I15" s="644" t="str">
        <f>IF(A15="","",'12 - 1 - LISTADO DE ASEGURADOS'!C$11)</f>
        <v/>
      </c>
      <c r="J15" s="644" t="str">
        <f>IF(A15="","",'12 - 1 - LISTADO DE ASEGURADOS'!C$12)</f>
        <v/>
      </c>
      <c r="K15" s="644" t="str">
        <f>IF(B15="","",'12 - 1 - LISTADO DE ASEGURADOS'!C$13)</f>
        <v/>
      </c>
      <c r="L15" s="644" t="str">
        <f>IF(C15="","",'12 - 1 - LISTADO DE ASEGURADOS'!$J$10)</f>
        <v/>
      </c>
      <c r="M15" s="644" t="str">
        <f>IF(D15="","",'12 - 1 - LISTADO DE ASEGURADOS'!J$13)</f>
        <v/>
      </c>
      <c r="N15" s="645" t="str">
        <f>IF(A15="","",'12 - 1 - LISTADO DE ASEGURADOS'!C$16)</f>
        <v/>
      </c>
      <c r="O15" s="645" t="str">
        <f t="shared" ca="1" si="0"/>
        <v/>
      </c>
      <c r="P15" s="647" t="str">
        <f t="shared" si="1"/>
        <v/>
      </c>
      <c r="Q15" s="647" t="str">
        <f t="shared" si="1"/>
        <v/>
      </c>
    </row>
    <row r="16" spans="1:17" x14ac:dyDescent="0.25">
      <c r="A16" s="643" t="str">
        <f>IF('12 - 1 - LISTADO DE ASEGURADOS'!A352="","",'12 - 1 - LISTADO DE ASEGURADOS'!A352)</f>
        <v/>
      </c>
      <c r="B16" s="643" t="str">
        <f>IF('12 - 1 - LISTADO DE ASEGURADOS'!B352="","",'12 - 1 - LISTADO DE ASEGURADOS'!B352)</f>
        <v/>
      </c>
      <c r="C16" s="644" t="str">
        <f>IF(A16="","",'12 - 1 - LISTADO DE ASEGURADOS'!F352)</f>
        <v/>
      </c>
      <c r="D16" s="645" t="str">
        <f>IF(B16="","",'12 - 1 - LISTADO DE ASEGURADOS'!H352)</f>
        <v/>
      </c>
      <c r="E16" s="646" t="str">
        <f>'12 - 1 - LISTADO DE ASEGURADOS'!J352</f>
        <v/>
      </c>
      <c r="F16" s="644" t="str">
        <f>IF(A16="","",'12 - 1 - LISTADO DE ASEGURADOS'!$C$19)</f>
        <v/>
      </c>
      <c r="G16" s="644" t="str">
        <f>IF(A16="","",'12 - 1 - LISTADO DE ASEGURADOS'!C$9)</f>
        <v/>
      </c>
      <c r="H16" s="644" t="str">
        <f>IF(A16="","",'12 - 1 - LISTADO DE ASEGURADOS'!C$10)</f>
        <v/>
      </c>
      <c r="I16" s="644" t="str">
        <f>IF(A16="","",'12 - 1 - LISTADO DE ASEGURADOS'!C$11)</f>
        <v/>
      </c>
      <c r="J16" s="644" t="str">
        <f>IF(A16="","",'12 - 1 - LISTADO DE ASEGURADOS'!C$12)</f>
        <v/>
      </c>
      <c r="K16" s="644" t="str">
        <f>IF(B16="","",'12 - 1 - LISTADO DE ASEGURADOS'!C$13)</f>
        <v/>
      </c>
      <c r="L16" s="644" t="str">
        <f>IF(C16="","",'12 - 1 - LISTADO DE ASEGURADOS'!$J$10)</f>
        <v/>
      </c>
      <c r="M16" s="644" t="str">
        <f>IF(D16="","",'12 - 1 - LISTADO DE ASEGURADOS'!J$13)</f>
        <v/>
      </c>
      <c r="N16" s="645" t="str">
        <f>IF(A16="","",'12 - 1 - LISTADO DE ASEGURADOS'!C$16)</f>
        <v/>
      </c>
      <c r="O16" s="645" t="str">
        <f t="shared" ca="1" si="0"/>
        <v/>
      </c>
      <c r="P16" s="647" t="str">
        <f t="shared" si="1"/>
        <v/>
      </c>
      <c r="Q16" s="647" t="str">
        <f t="shared" si="1"/>
        <v/>
      </c>
    </row>
    <row r="17" spans="1:17" x14ac:dyDescent="0.25">
      <c r="A17" s="643" t="str">
        <f>IF('12 - 1 - LISTADO DE ASEGURADOS'!A353="","",'12 - 1 - LISTADO DE ASEGURADOS'!A353)</f>
        <v/>
      </c>
      <c r="B17" s="643" t="str">
        <f>IF('12 - 1 - LISTADO DE ASEGURADOS'!B353="","",'12 - 1 - LISTADO DE ASEGURADOS'!B353)</f>
        <v/>
      </c>
      <c r="C17" s="644" t="str">
        <f>IF(A17="","",'12 - 1 - LISTADO DE ASEGURADOS'!F353)</f>
        <v/>
      </c>
      <c r="D17" s="645" t="str">
        <f>IF(B17="","",'12 - 1 - LISTADO DE ASEGURADOS'!H353)</f>
        <v/>
      </c>
      <c r="E17" s="646" t="str">
        <f>'12 - 1 - LISTADO DE ASEGURADOS'!J353</f>
        <v/>
      </c>
      <c r="F17" s="644" t="str">
        <f>IF(A17="","",'12 - 1 - LISTADO DE ASEGURADOS'!$C$19)</f>
        <v/>
      </c>
      <c r="G17" s="644" t="str">
        <f>IF(A17="","",'12 - 1 - LISTADO DE ASEGURADOS'!C$9)</f>
        <v/>
      </c>
      <c r="H17" s="644" t="str">
        <f>IF(A17="","",'12 - 1 - LISTADO DE ASEGURADOS'!C$10)</f>
        <v/>
      </c>
      <c r="I17" s="644" t="str">
        <f>IF(A17="","",'12 - 1 - LISTADO DE ASEGURADOS'!C$11)</f>
        <v/>
      </c>
      <c r="J17" s="644" t="str">
        <f>IF(A17="","",'12 - 1 - LISTADO DE ASEGURADOS'!C$12)</f>
        <v/>
      </c>
      <c r="K17" s="644" t="str">
        <f>IF(B17="","",'12 - 1 - LISTADO DE ASEGURADOS'!C$13)</f>
        <v/>
      </c>
      <c r="L17" s="644" t="str">
        <f>IF(C17="","",'12 - 1 - LISTADO DE ASEGURADOS'!$J$10)</f>
        <v/>
      </c>
      <c r="M17" s="644" t="str">
        <f>IF(D17="","",'12 - 1 - LISTADO DE ASEGURADOS'!J$13)</f>
        <v/>
      </c>
      <c r="N17" s="645" t="str">
        <f>IF(A17="","",'12 - 1 - LISTADO DE ASEGURADOS'!C$16)</f>
        <v/>
      </c>
      <c r="O17" s="645" t="str">
        <f t="shared" ca="1" si="0"/>
        <v/>
      </c>
      <c r="P17" s="647" t="str">
        <f t="shared" si="1"/>
        <v/>
      </c>
      <c r="Q17" s="647" t="str">
        <f t="shared" si="1"/>
        <v/>
      </c>
    </row>
    <row r="18" spans="1:17" x14ac:dyDescent="0.25">
      <c r="A18" s="643" t="str">
        <f>IF('12 - 1 - LISTADO DE ASEGURADOS'!A354="","",'12 - 1 - LISTADO DE ASEGURADOS'!A354)</f>
        <v/>
      </c>
      <c r="B18" s="643" t="str">
        <f>IF('12 - 1 - LISTADO DE ASEGURADOS'!B354="","",'12 - 1 - LISTADO DE ASEGURADOS'!B354)</f>
        <v/>
      </c>
      <c r="C18" s="644" t="str">
        <f>IF(A18="","",'12 - 1 - LISTADO DE ASEGURADOS'!F354)</f>
        <v/>
      </c>
      <c r="D18" s="645" t="str">
        <f>IF(B18="","",'12 - 1 - LISTADO DE ASEGURADOS'!H354)</f>
        <v/>
      </c>
      <c r="E18" s="646" t="str">
        <f>'12 - 1 - LISTADO DE ASEGURADOS'!J354</f>
        <v/>
      </c>
      <c r="F18" s="644" t="str">
        <f>IF(A18="","",'12 - 1 - LISTADO DE ASEGURADOS'!$C$19)</f>
        <v/>
      </c>
      <c r="G18" s="644" t="str">
        <f>IF(A18="","",'12 - 1 - LISTADO DE ASEGURADOS'!C$9)</f>
        <v/>
      </c>
      <c r="H18" s="644" t="str">
        <f>IF(A18="","",'12 - 1 - LISTADO DE ASEGURADOS'!C$10)</f>
        <v/>
      </c>
      <c r="I18" s="644" t="str">
        <f>IF(A18="","",'12 - 1 - LISTADO DE ASEGURADOS'!C$11)</f>
        <v/>
      </c>
      <c r="J18" s="644" t="str">
        <f>IF(A18="","",'12 - 1 - LISTADO DE ASEGURADOS'!C$12)</f>
        <v/>
      </c>
      <c r="K18" s="644" t="str">
        <f>IF(B18="","",'12 - 1 - LISTADO DE ASEGURADOS'!C$13)</f>
        <v/>
      </c>
      <c r="L18" s="644" t="str">
        <f>IF(C18="","",'12 - 1 - LISTADO DE ASEGURADOS'!$J$10)</f>
        <v/>
      </c>
      <c r="M18" s="644" t="str">
        <f>IF(D18="","",'12 - 1 - LISTADO DE ASEGURADOS'!J$13)</f>
        <v/>
      </c>
      <c r="N18" s="645" t="str">
        <f>IF(A18="","",'12 - 1 - LISTADO DE ASEGURADOS'!C$16)</f>
        <v/>
      </c>
      <c r="O18" s="645" t="str">
        <f t="shared" ca="1" si="0"/>
        <v/>
      </c>
      <c r="P18" s="647" t="str">
        <f t="shared" si="1"/>
        <v/>
      </c>
      <c r="Q18" s="647" t="str">
        <f t="shared" si="1"/>
        <v/>
      </c>
    </row>
    <row r="19" spans="1:17" x14ac:dyDescent="0.25">
      <c r="A19" s="643" t="str">
        <f>IF('12 - 1 - LISTADO DE ASEGURADOS'!A355="","",'12 - 1 - LISTADO DE ASEGURADOS'!A355)</f>
        <v/>
      </c>
      <c r="B19" s="643" t="str">
        <f>IF('12 - 1 - LISTADO DE ASEGURADOS'!B355="","",'12 - 1 - LISTADO DE ASEGURADOS'!B355)</f>
        <v/>
      </c>
      <c r="C19" s="644" t="str">
        <f>IF(A19="","",'12 - 1 - LISTADO DE ASEGURADOS'!F355)</f>
        <v/>
      </c>
      <c r="D19" s="645" t="str">
        <f>IF(B19="","",'12 - 1 - LISTADO DE ASEGURADOS'!H355)</f>
        <v/>
      </c>
      <c r="E19" s="646" t="str">
        <f>'12 - 1 - LISTADO DE ASEGURADOS'!J355</f>
        <v/>
      </c>
      <c r="F19" s="644" t="str">
        <f>IF(A19="","",'12 - 1 - LISTADO DE ASEGURADOS'!$C$19)</f>
        <v/>
      </c>
      <c r="G19" s="644" t="str">
        <f>IF(A19="","",'12 - 1 - LISTADO DE ASEGURADOS'!C$9)</f>
        <v/>
      </c>
      <c r="H19" s="644" t="str">
        <f>IF(A19="","",'12 - 1 - LISTADO DE ASEGURADOS'!C$10)</f>
        <v/>
      </c>
      <c r="I19" s="644" t="str">
        <f>IF(A19="","",'12 - 1 - LISTADO DE ASEGURADOS'!C$11)</f>
        <v/>
      </c>
      <c r="J19" s="644" t="str">
        <f>IF(A19="","",'12 - 1 - LISTADO DE ASEGURADOS'!C$12)</f>
        <v/>
      </c>
      <c r="K19" s="644" t="str">
        <f>IF(B19="","",'12 - 1 - LISTADO DE ASEGURADOS'!C$13)</f>
        <v/>
      </c>
      <c r="L19" s="644" t="str">
        <f>IF(C19="","",'12 - 1 - LISTADO DE ASEGURADOS'!$J$10)</f>
        <v/>
      </c>
      <c r="M19" s="644" t="str">
        <f>IF(D19="","",'12 - 1 - LISTADO DE ASEGURADOS'!J$13)</f>
        <v/>
      </c>
      <c r="N19" s="645" t="str">
        <f>IF(A19="","",'12 - 1 - LISTADO DE ASEGURADOS'!C$16)</f>
        <v/>
      </c>
      <c r="O19" s="645" t="str">
        <f t="shared" ca="1" si="0"/>
        <v/>
      </c>
      <c r="P19" s="647" t="str">
        <f t="shared" si="1"/>
        <v/>
      </c>
      <c r="Q19" s="647" t="str">
        <f t="shared" si="1"/>
        <v/>
      </c>
    </row>
    <row r="20" spans="1:17" x14ac:dyDescent="0.25">
      <c r="A20" s="643" t="str">
        <f>IF('12 - 1 - LISTADO DE ASEGURADOS'!A356="","",'12 - 1 - LISTADO DE ASEGURADOS'!A356)</f>
        <v/>
      </c>
      <c r="B20" s="643" t="str">
        <f>IF('12 - 1 - LISTADO DE ASEGURADOS'!B356="","",'12 - 1 - LISTADO DE ASEGURADOS'!B356)</f>
        <v/>
      </c>
      <c r="C20" s="644" t="str">
        <f>IF(A20="","",'12 - 1 - LISTADO DE ASEGURADOS'!F356)</f>
        <v/>
      </c>
      <c r="D20" s="645" t="str">
        <f>IF(B20="","",'12 - 1 - LISTADO DE ASEGURADOS'!H356)</f>
        <v/>
      </c>
      <c r="E20" s="646" t="str">
        <f>'12 - 1 - LISTADO DE ASEGURADOS'!J356</f>
        <v/>
      </c>
      <c r="F20" s="644" t="str">
        <f>IF(A20="","",'12 - 1 - LISTADO DE ASEGURADOS'!$C$19)</f>
        <v/>
      </c>
      <c r="G20" s="644" t="str">
        <f>IF(A20="","",'12 - 1 - LISTADO DE ASEGURADOS'!C$9)</f>
        <v/>
      </c>
      <c r="H20" s="644" t="str">
        <f>IF(A20="","",'12 - 1 - LISTADO DE ASEGURADOS'!C$10)</f>
        <v/>
      </c>
      <c r="I20" s="644" t="str">
        <f>IF(A20="","",'12 - 1 - LISTADO DE ASEGURADOS'!C$11)</f>
        <v/>
      </c>
      <c r="J20" s="644" t="str">
        <f>IF(A20="","",'12 - 1 - LISTADO DE ASEGURADOS'!C$12)</f>
        <v/>
      </c>
      <c r="K20" s="644" t="str">
        <f>IF(B20="","",'12 - 1 - LISTADO DE ASEGURADOS'!C$13)</f>
        <v/>
      </c>
      <c r="L20" s="644" t="str">
        <f>IF(C20="","",'12 - 1 - LISTADO DE ASEGURADOS'!$J$10)</f>
        <v/>
      </c>
      <c r="M20" s="644" t="str">
        <f>IF(D20="","",'12 - 1 - LISTADO DE ASEGURADOS'!J$13)</f>
        <v/>
      </c>
      <c r="N20" s="645" t="str">
        <f>IF(A20="","",'12 - 1 - LISTADO DE ASEGURADOS'!C$16)</f>
        <v/>
      </c>
      <c r="O20" s="645" t="str">
        <f t="shared" ca="1" si="0"/>
        <v/>
      </c>
      <c r="P20" s="647" t="str">
        <f t="shared" si="1"/>
        <v/>
      </c>
      <c r="Q20" s="647" t="str">
        <f t="shared" si="1"/>
        <v/>
      </c>
    </row>
    <row r="21" spans="1:17" x14ac:dyDescent="0.25">
      <c r="A21" s="643" t="str">
        <f>IF('12 - 1 - LISTADO DE ASEGURADOS'!A357="","",'12 - 1 - LISTADO DE ASEGURADOS'!A357)</f>
        <v/>
      </c>
      <c r="B21" s="643" t="str">
        <f>IF('12 - 1 - LISTADO DE ASEGURADOS'!B357="","",'12 - 1 - LISTADO DE ASEGURADOS'!B357)</f>
        <v/>
      </c>
      <c r="C21" s="644" t="str">
        <f>IF(A21="","",'12 - 1 - LISTADO DE ASEGURADOS'!F357)</f>
        <v/>
      </c>
      <c r="D21" s="645" t="str">
        <f>IF(B21="","",'12 - 1 - LISTADO DE ASEGURADOS'!H357)</f>
        <v/>
      </c>
      <c r="E21" s="646" t="str">
        <f>'12 - 1 - LISTADO DE ASEGURADOS'!J357</f>
        <v/>
      </c>
      <c r="F21" s="644" t="str">
        <f>IF(A21="","",'12 - 1 - LISTADO DE ASEGURADOS'!$C$19)</f>
        <v/>
      </c>
      <c r="G21" s="644" t="str">
        <f>IF(A21="","",'12 - 1 - LISTADO DE ASEGURADOS'!C$9)</f>
        <v/>
      </c>
      <c r="H21" s="644" t="str">
        <f>IF(A21="","",'12 - 1 - LISTADO DE ASEGURADOS'!C$10)</f>
        <v/>
      </c>
      <c r="I21" s="644" t="str">
        <f>IF(A21="","",'12 - 1 - LISTADO DE ASEGURADOS'!C$11)</f>
        <v/>
      </c>
      <c r="J21" s="644" t="str">
        <f>IF(A21="","",'12 - 1 - LISTADO DE ASEGURADOS'!C$12)</f>
        <v/>
      </c>
      <c r="K21" s="644" t="str">
        <f>IF(B21="","",'12 - 1 - LISTADO DE ASEGURADOS'!C$13)</f>
        <v/>
      </c>
      <c r="L21" s="644" t="str">
        <f>IF(C21="","",'12 - 1 - LISTADO DE ASEGURADOS'!$J$10)</f>
        <v/>
      </c>
      <c r="M21" s="644" t="str">
        <f>IF(D21="","",'12 - 1 - LISTADO DE ASEGURADOS'!J$13)</f>
        <v/>
      </c>
      <c r="N21" s="645" t="str">
        <f>IF(A21="","",'12 - 1 - LISTADO DE ASEGURADOS'!C$16)</f>
        <v/>
      </c>
      <c r="O21" s="645" t="str">
        <f t="shared" ca="1" si="0"/>
        <v/>
      </c>
      <c r="P21" s="647" t="str">
        <f t="shared" si="1"/>
        <v/>
      </c>
      <c r="Q21" s="647" t="str">
        <f t="shared" si="1"/>
        <v/>
      </c>
    </row>
    <row r="22" spans="1:17" x14ac:dyDescent="0.25">
      <c r="A22" s="643" t="str">
        <f>IF('12 - 1 - LISTADO DE ASEGURADOS'!A358="","",'12 - 1 - LISTADO DE ASEGURADOS'!A358)</f>
        <v/>
      </c>
      <c r="B22" s="643" t="str">
        <f>IF('12 - 1 - LISTADO DE ASEGURADOS'!B358="","",'12 - 1 - LISTADO DE ASEGURADOS'!B358)</f>
        <v/>
      </c>
      <c r="C22" s="644" t="str">
        <f>IF(A22="","",'12 - 1 - LISTADO DE ASEGURADOS'!F358)</f>
        <v/>
      </c>
      <c r="D22" s="645" t="str">
        <f>IF(B22="","",'12 - 1 - LISTADO DE ASEGURADOS'!H358)</f>
        <v/>
      </c>
      <c r="E22" s="646" t="str">
        <f>'12 - 1 - LISTADO DE ASEGURADOS'!J358</f>
        <v/>
      </c>
      <c r="F22" s="644" t="str">
        <f>IF(A22="","",'12 - 1 - LISTADO DE ASEGURADOS'!$C$19)</f>
        <v/>
      </c>
      <c r="G22" s="644" t="str">
        <f>IF(A22="","",'12 - 1 - LISTADO DE ASEGURADOS'!C$9)</f>
        <v/>
      </c>
      <c r="H22" s="644" t="str">
        <f>IF(A22="","",'12 - 1 - LISTADO DE ASEGURADOS'!C$10)</f>
        <v/>
      </c>
      <c r="I22" s="644" t="str">
        <f>IF(A22="","",'12 - 1 - LISTADO DE ASEGURADOS'!C$11)</f>
        <v/>
      </c>
      <c r="J22" s="644" t="str">
        <f>IF(A22="","",'12 - 1 - LISTADO DE ASEGURADOS'!C$12)</f>
        <v/>
      </c>
      <c r="K22" s="644" t="str">
        <f>IF(B22="","",'12 - 1 - LISTADO DE ASEGURADOS'!C$13)</f>
        <v/>
      </c>
      <c r="L22" s="644" t="str">
        <f>IF(C22="","",'12 - 1 - LISTADO DE ASEGURADOS'!$J$10)</f>
        <v/>
      </c>
      <c r="M22" s="644" t="str">
        <f>IF(D22="","",'12 - 1 - LISTADO DE ASEGURADOS'!J$13)</f>
        <v/>
      </c>
      <c r="N22" s="645" t="str">
        <f>IF(A22="","",'12 - 1 - LISTADO DE ASEGURADOS'!C$16)</f>
        <v/>
      </c>
      <c r="O22" s="645" t="str">
        <f t="shared" ca="1" si="0"/>
        <v/>
      </c>
      <c r="P22" s="647" t="str">
        <f t="shared" si="1"/>
        <v/>
      </c>
      <c r="Q22" s="647" t="str">
        <f t="shared" si="1"/>
        <v/>
      </c>
    </row>
    <row r="23" spans="1:17" x14ac:dyDescent="0.25">
      <c r="A23" s="643" t="str">
        <f>IF('12 - 1 - LISTADO DE ASEGURADOS'!A359="","",'12 - 1 - LISTADO DE ASEGURADOS'!A359)</f>
        <v/>
      </c>
      <c r="B23" s="643" t="str">
        <f>IF('12 - 1 - LISTADO DE ASEGURADOS'!B359="","",'12 - 1 - LISTADO DE ASEGURADOS'!B359)</f>
        <v/>
      </c>
      <c r="C23" s="644" t="str">
        <f>IF(A23="","",'12 - 1 - LISTADO DE ASEGURADOS'!F359)</f>
        <v/>
      </c>
      <c r="D23" s="645" t="str">
        <f>IF(B23="","",'12 - 1 - LISTADO DE ASEGURADOS'!H359)</f>
        <v/>
      </c>
      <c r="E23" s="646" t="str">
        <f>'12 - 1 - LISTADO DE ASEGURADOS'!J359</f>
        <v/>
      </c>
      <c r="F23" s="644" t="str">
        <f>IF(A23="","",'12 - 1 - LISTADO DE ASEGURADOS'!$C$19)</f>
        <v/>
      </c>
      <c r="G23" s="644" t="str">
        <f>IF(A23="","",'12 - 1 - LISTADO DE ASEGURADOS'!C$9)</f>
        <v/>
      </c>
      <c r="H23" s="644" t="str">
        <f>IF(A23="","",'12 - 1 - LISTADO DE ASEGURADOS'!C$10)</f>
        <v/>
      </c>
      <c r="I23" s="644" t="str">
        <f>IF(A23="","",'12 - 1 - LISTADO DE ASEGURADOS'!C$11)</f>
        <v/>
      </c>
      <c r="J23" s="644" t="str">
        <f>IF(A23="","",'12 - 1 - LISTADO DE ASEGURADOS'!C$12)</f>
        <v/>
      </c>
      <c r="K23" s="644" t="str">
        <f>IF(B23="","",'12 - 1 - LISTADO DE ASEGURADOS'!C$13)</f>
        <v/>
      </c>
      <c r="L23" s="644" t="str">
        <f>IF(C23="","",'12 - 1 - LISTADO DE ASEGURADOS'!$J$10)</f>
        <v/>
      </c>
      <c r="M23" s="644" t="str">
        <f>IF(D23="","",'12 - 1 - LISTADO DE ASEGURADOS'!J$13)</f>
        <v/>
      </c>
      <c r="N23" s="645" t="str">
        <f>IF(A23="","",'12 - 1 - LISTADO DE ASEGURADOS'!C$16)</f>
        <v/>
      </c>
      <c r="O23" s="645" t="str">
        <f t="shared" ca="1" si="0"/>
        <v/>
      </c>
      <c r="P23" s="647" t="str">
        <f t="shared" si="1"/>
        <v/>
      </c>
      <c r="Q23" s="647" t="str">
        <f t="shared" si="1"/>
        <v/>
      </c>
    </row>
    <row r="24" spans="1:17" x14ac:dyDescent="0.25">
      <c r="A24" s="643" t="str">
        <f>IF('12 - 1 - LISTADO DE ASEGURADOS'!A360="","",'12 - 1 - LISTADO DE ASEGURADOS'!A360)</f>
        <v/>
      </c>
      <c r="B24" s="643" t="str">
        <f>IF('12 - 1 - LISTADO DE ASEGURADOS'!B360="","",'12 - 1 - LISTADO DE ASEGURADOS'!B360)</f>
        <v/>
      </c>
      <c r="C24" s="644" t="str">
        <f>IF(A24="","",'12 - 1 - LISTADO DE ASEGURADOS'!F360)</f>
        <v/>
      </c>
      <c r="D24" s="645" t="str">
        <f>IF(B24="","",'12 - 1 - LISTADO DE ASEGURADOS'!H360)</f>
        <v/>
      </c>
      <c r="E24" s="646" t="str">
        <f>'12 - 1 - LISTADO DE ASEGURADOS'!J360</f>
        <v/>
      </c>
      <c r="F24" s="644" t="str">
        <f>IF(A24="","",'12 - 1 - LISTADO DE ASEGURADOS'!$C$19)</f>
        <v/>
      </c>
      <c r="G24" s="644" t="str">
        <f>IF(A24="","",'12 - 1 - LISTADO DE ASEGURADOS'!C$9)</f>
        <v/>
      </c>
      <c r="H24" s="644" t="str">
        <f>IF(A24="","",'12 - 1 - LISTADO DE ASEGURADOS'!C$10)</f>
        <v/>
      </c>
      <c r="I24" s="644" t="str">
        <f>IF(A24="","",'12 - 1 - LISTADO DE ASEGURADOS'!C$11)</f>
        <v/>
      </c>
      <c r="J24" s="644" t="str">
        <f>IF(A24="","",'12 - 1 - LISTADO DE ASEGURADOS'!C$12)</f>
        <v/>
      </c>
      <c r="K24" s="644" t="str">
        <f>IF(B24="","",'12 - 1 - LISTADO DE ASEGURADOS'!C$13)</f>
        <v/>
      </c>
      <c r="L24" s="644" t="str">
        <f>IF(C24="","",'12 - 1 - LISTADO DE ASEGURADOS'!$J$10)</f>
        <v/>
      </c>
      <c r="M24" s="644" t="str">
        <f>IF(D24="","",'12 - 1 - LISTADO DE ASEGURADOS'!J$13)</f>
        <v/>
      </c>
      <c r="N24" s="645" t="str">
        <f>IF(A24="","",'12 - 1 - LISTADO DE ASEGURADOS'!C$16)</f>
        <v/>
      </c>
      <c r="O24" s="645" t="str">
        <f t="shared" ca="1" si="0"/>
        <v/>
      </c>
      <c r="P24" s="647" t="str">
        <f t="shared" si="1"/>
        <v/>
      </c>
      <c r="Q24" s="647" t="str">
        <f t="shared" si="1"/>
        <v/>
      </c>
    </row>
    <row r="25" spans="1:17" x14ac:dyDescent="0.25">
      <c r="A25" s="643" t="str">
        <f>IF('12 - 1 - LISTADO DE ASEGURADOS'!A361="","",'12 - 1 - LISTADO DE ASEGURADOS'!A361)</f>
        <v/>
      </c>
      <c r="B25" s="643" t="str">
        <f>IF('12 - 1 - LISTADO DE ASEGURADOS'!B361="","",'12 - 1 - LISTADO DE ASEGURADOS'!B361)</f>
        <v/>
      </c>
      <c r="C25" s="644" t="str">
        <f>IF(A25="","",'12 - 1 - LISTADO DE ASEGURADOS'!F361)</f>
        <v/>
      </c>
      <c r="D25" s="645" t="str">
        <f>IF(B25="","",'12 - 1 - LISTADO DE ASEGURADOS'!H361)</f>
        <v/>
      </c>
      <c r="E25" s="646" t="str">
        <f>'12 - 1 - LISTADO DE ASEGURADOS'!J361</f>
        <v/>
      </c>
      <c r="F25" s="644" t="str">
        <f>IF(A25="","",'12 - 1 - LISTADO DE ASEGURADOS'!$C$19)</f>
        <v/>
      </c>
      <c r="G25" s="644" t="str">
        <f>IF(A25="","",'12 - 1 - LISTADO DE ASEGURADOS'!C$9)</f>
        <v/>
      </c>
      <c r="H25" s="644" t="str">
        <f>IF(A25="","",'12 - 1 - LISTADO DE ASEGURADOS'!C$10)</f>
        <v/>
      </c>
      <c r="I25" s="644" t="str">
        <f>IF(A25="","",'12 - 1 - LISTADO DE ASEGURADOS'!C$11)</f>
        <v/>
      </c>
      <c r="J25" s="644" t="str">
        <f>IF(A25="","",'12 - 1 - LISTADO DE ASEGURADOS'!C$12)</f>
        <v/>
      </c>
      <c r="K25" s="644" t="str">
        <f>IF(B25="","",'12 - 1 - LISTADO DE ASEGURADOS'!C$13)</f>
        <v/>
      </c>
      <c r="L25" s="644" t="str">
        <f>IF(C25="","",'12 - 1 - LISTADO DE ASEGURADOS'!$J$10)</f>
        <v/>
      </c>
      <c r="M25" s="644" t="str">
        <f>IF(D25="","",'12 - 1 - LISTADO DE ASEGURADOS'!J$13)</f>
        <v/>
      </c>
      <c r="N25" s="645" t="str">
        <f>IF(A25="","",'12 - 1 - LISTADO DE ASEGURADOS'!C$16)</f>
        <v/>
      </c>
      <c r="O25" s="645" t="str">
        <f t="shared" ca="1" si="0"/>
        <v/>
      </c>
      <c r="P25" s="647" t="str">
        <f t="shared" si="1"/>
        <v/>
      </c>
      <c r="Q25" s="647" t="str">
        <f t="shared" si="1"/>
        <v/>
      </c>
    </row>
    <row r="26" spans="1:17" x14ac:dyDescent="0.25">
      <c r="A26" s="643" t="str">
        <f>IF('12 - 1 - LISTADO DE ASEGURADOS'!A362="","",'12 - 1 - LISTADO DE ASEGURADOS'!A362)</f>
        <v/>
      </c>
      <c r="B26" s="643" t="str">
        <f>IF('12 - 1 - LISTADO DE ASEGURADOS'!B362="","",'12 - 1 - LISTADO DE ASEGURADOS'!B362)</f>
        <v/>
      </c>
      <c r="C26" s="644" t="str">
        <f>IF(A26="","",'12 - 1 - LISTADO DE ASEGURADOS'!F362)</f>
        <v/>
      </c>
      <c r="D26" s="645" t="str">
        <f>IF(B26="","",'12 - 1 - LISTADO DE ASEGURADOS'!H362)</f>
        <v/>
      </c>
      <c r="E26" s="646" t="str">
        <f>'12 - 1 - LISTADO DE ASEGURADOS'!J362</f>
        <v/>
      </c>
      <c r="F26" s="644" t="str">
        <f>IF(A26="","",'12 - 1 - LISTADO DE ASEGURADOS'!$C$19)</f>
        <v/>
      </c>
      <c r="G26" s="644" t="str">
        <f>IF(A26="","",'12 - 1 - LISTADO DE ASEGURADOS'!C$9)</f>
        <v/>
      </c>
      <c r="H26" s="644" t="str">
        <f>IF(A26="","",'12 - 1 - LISTADO DE ASEGURADOS'!C$10)</f>
        <v/>
      </c>
      <c r="I26" s="644" t="str">
        <f>IF(A26="","",'12 - 1 - LISTADO DE ASEGURADOS'!C$11)</f>
        <v/>
      </c>
      <c r="J26" s="644" t="str">
        <f>IF(A26="","",'12 - 1 - LISTADO DE ASEGURADOS'!C$12)</f>
        <v/>
      </c>
      <c r="K26" s="644" t="str">
        <f>IF(B26="","",'12 - 1 - LISTADO DE ASEGURADOS'!C$13)</f>
        <v/>
      </c>
      <c r="L26" s="644" t="str">
        <f>IF(C26="","",'12 - 1 - LISTADO DE ASEGURADOS'!$J$10)</f>
        <v/>
      </c>
      <c r="M26" s="644" t="str">
        <f>IF(D26="","",'12 - 1 - LISTADO DE ASEGURADOS'!J$13)</f>
        <v/>
      </c>
      <c r="N26" s="645" t="str">
        <f>IF(A26="","",'12 - 1 - LISTADO DE ASEGURADOS'!C$16)</f>
        <v/>
      </c>
      <c r="O26" s="645" t="str">
        <f t="shared" ca="1" si="0"/>
        <v/>
      </c>
      <c r="P26" s="647" t="str">
        <f t="shared" si="1"/>
        <v/>
      </c>
      <c r="Q26" s="647" t="str">
        <f t="shared" si="1"/>
        <v/>
      </c>
    </row>
    <row r="27" spans="1:17" x14ac:dyDescent="0.25">
      <c r="A27" s="643" t="str">
        <f>IF('12 - 1 - LISTADO DE ASEGURADOS'!A363="","",'12 - 1 - LISTADO DE ASEGURADOS'!A363)</f>
        <v/>
      </c>
      <c r="B27" s="643" t="str">
        <f>IF('12 - 1 - LISTADO DE ASEGURADOS'!B363="","",'12 - 1 - LISTADO DE ASEGURADOS'!B363)</f>
        <v/>
      </c>
      <c r="C27" s="644" t="str">
        <f>IF(A27="","",'12 - 1 - LISTADO DE ASEGURADOS'!F363)</f>
        <v/>
      </c>
      <c r="D27" s="645" t="str">
        <f>IF(B27="","",'12 - 1 - LISTADO DE ASEGURADOS'!H363)</f>
        <v/>
      </c>
      <c r="E27" s="646" t="str">
        <f>'12 - 1 - LISTADO DE ASEGURADOS'!J363</f>
        <v/>
      </c>
      <c r="F27" s="644" t="str">
        <f>IF(A27="","",'12 - 1 - LISTADO DE ASEGURADOS'!$C$19)</f>
        <v/>
      </c>
      <c r="G27" s="644" t="str">
        <f>IF(A27="","",'12 - 1 - LISTADO DE ASEGURADOS'!C$9)</f>
        <v/>
      </c>
      <c r="H27" s="644" t="str">
        <f>IF(A27="","",'12 - 1 - LISTADO DE ASEGURADOS'!C$10)</f>
        <v/>
      </c>
      <c r="I27" s="644" t="str">
        <f>IF(A27="","",'12 - 1 - LISTADO DE ASEGURADOS'!C$11)</f>
        <v/>
      </c>
      <c r="J27" s="644" t="str">
        <f>IF(A27="","",'12 - 1 - LISTADO DE ASEGURADOS'!C$12)</f>
        <v/>
      </c>
      <c r="K27" s="644" t="str">
        <f>IF(B27="","",'12 - 1 - LISTADO DE ASEGURADOS'!C$13)</f>
        <v/>
      </c>
      <c r="L27" s="644" t="str">
        <f>IF(C27="","",'12 - 1 - LISTADO DE ASEGURADOS'!$J$10)</f>
        <v/>
      </c>
      <c r="M27" s="644" t="str">
        <f>IF(D27="","",'12 - 1 - LISTADO DE ASEGURADOS'!J$13)</f>
        <v/>
      </c>
      <c r="N27" s="645" t="str">
        <f>IF(A27="","",'12 - 1 - LISTADO DE ASEGURADOS'!C$16)</f>
        <v/>
      </c>
      <c r="O27" s="645" t="str">
        <f t="shared" ca="1" si="0"/>
        <v/>
      </c>
      <c r="P27" s="647" t="str">
        <f t="shared" si="1"/>
        <v/>
      </c>
      <c r="Q27" s="647" t="str">
        <f t="shared" si="1"/>
        <v/>
      </c>
    </row>
    <row r="28" spans="1:17" x14ac:dyDescent="0.25">
      <c r="A28" s="643" t="str">
        <f>IF('12 - 1 - LISTADO DE ASEGURADOS'!A364="","",'12 - 1 - LISTADO DE ASEGURADOS'!A364)</f>
        <v/>
      </c>
      <c r="B28" s="643" t="str">
        <f>IF('12 - 1 - LISTADO DE ASEGURADOS'!B364="","",'12 - 1 - LISTADO DE ASEGURADOS'!B364)</f>
        <v/>
      </c>
      <c r="C28" s="644" t="str">
        <f>IF(A28="","",'12 - 1 - LISTADO DE ASEGURADOS'!F364)</f>
        <v/>
      </c>
      <c r="D28" s="645" t="str">
        <f>IF(B28="","",'12 - 1 - LISTADO DE ASEGURADOS'!H364)</f>
        <v/>
      </c>
      <c r="E28" s="646" t="str">
        <f>'12 - 1 - LISTADO DE ASEGURADOS'!J364</f>
        <v/>
      </c>
      <c r="F28" s="644" t="str">
        <f>IF(A28="","",'12 - 1 - LISTADO DE ASEGURADOS'!$C$19)</f>
        <v/>
      </c>
      <c r="G28" s="644" t="str">
        <f>IF(A28="","",'12 - 1 - LISTADO DE ASEGURADOS'!C$9)</f>
        <v/>
      </c>
      <c r="H28" s="644" t="str">
        <f>IF(A28="","",'12 - 1 - LISTADO DE ASEGURADOS'!C$10)</f>
        <v/>
      </c>
      <c r="I28" s="644" t="str">
        <f>IF(A28="","",'12 - 1 - LISTADO DE ASEGURADOS'!C$11)</f>
        <v/>
      </c>
      <c r="J28" s="644" t="str">
        <f>IF(A28="","",'12 - 1 - LISTADO DE ASEGURADOS'!C$12)</f>
        <v/>
      </c>
      <c r="K28" s="644" t="str">
        <f>IF(B28="","",'12 - 1 - LISTADO DE ASEGURADOS'!C$13)</f>
        <v/>
      </c>
      <c r="L28" s="644" t="str">
        <f>IF(C28="","",'12 - 1 - LISTADO DE ASEGURADOS'!$J$10)</f>
        <v/>
      </c>
      <c r="M28" s="644" t="str">
        <f>IF(D28="","",'12 - 1 - LISTADO DE ASEGURADOS'!J$13)</f>
        <v/>
      </c>
      <c r="N28" s="645" t="str">
        <f>IF(A28="","",'12 - 1 - LISTADO DE ASEGURADOS'!C$16)</f>
        <v/>
      </c>
      <c r="O28" s="645" t="str">
        <f t="shared" ca="1" si="0"/>
        <v/>
      </c>
      <c r="P28" s="647" t="str">
        <f t="shared" si="1"/>
        <v/>
      </c>
      <c r="Q28" s="647" t="str">
        <f t="shared" si="1"/>
        <v/>
      </c>
    </row>
    <row r="29" spans="1:17" x14ac:dyDescent="0.25">
      <c r="A29" s="643" t="str">
        <f>IF('12 - 1 - LISTADO DE ASEGURADOS'!A365="","",'12 - 1 - LISTADO DE ASEGURADOS'!A365)</f>
        <v/>
      </c>
      <c r="B29" s="643" t="str">
        <f>IF('12 - 1 - LISTADO DE ASEGURADOS'!B365="","",'12 - 1 - LISTADO DE ASEGURADOS'!B365)</f>
        <v/>
      </c>
      <c r="C29" s="644" t="str">
        <f>IF(A29="","",'12 - 1 - LISTADO DE ASEGURADOS'!F365)</f>
        <v/>
      </c>
      <c r="D29" s="645" t="str">
        <f>IF(B29="","",'12 - 1 - LISTADO DE ASEGURADOS'!H365)</f>
        <v/>
      </c>
      <c r="E29" s="646" t="str">
        <f>'12 - 1 - LISTADO DE ASEGURADOS'!J365</f>
        <v/>
      </c>
      <c r="F29" s="644" t="str">
        <f>IF(A29="","",'12 - 1 - LISTADO DE ASEGURADOS'!$C$19)</f>
        <v/>
      </c>
      <c r="G29" s="644" t="str">
        <f>IF(A29="","",'12 - 1 - LISTADO DE ASEGURADOS'!C$9)</f>
        <v/>
      </c>
      <c r="H29" s="644" t="str">
        <f>IF(A29="","",'12 - 1 - LISTADO DE ASEGURADOS'!C$10)</f>
        <v/>
      </c>
      <c r="I29" s="644" t="str">
        <f>IF(A29="","",'12 - 1 - LISTADO DE ASEGURADOS'!C$11)</f>
        <v/>
      </c>
      <c r="J29" s="644" t="str">
        <f>IF(A29="","",'12 - 1 - LISTADO DE ASEGURADOS'!C$12)</f>
        <v/>
      </c>
      <c r="K29" s="644" t="str">
        <f>IF(B29="","",'12 - 1 - LISTADO DE ASEGURADOS'!C$13)</f>
        <v/>
      </c>
      <c r="L29" s="644" t="str">
        <f>IF(C29="","",'12 - 1 - LISTADO DE ASEGURADOS'!$J$10)</f>
        <v/>
      </c>
      <c r="M29" s="644" t="str">
        <f>IF(D29="","",'12 - 1 - LISTADO DE ASEGURADOS'!J$13)</f>
        <v/>
      </c>
      <c r="N29" s="645" t="str">
        <f>IF(A29="","",'12 - 1 - LISTADO DE ASEGURADOS'!C$16)</f>
        <v/>
      </c>
      <c r="O29" s="645" t="str">
        <f t="shared" ca="1" si="0"/>
        <v/>
      </c>
      <c r="P29" s="647" t="str">
        <f t="shared" si="1"/>
        <v/>
      </c>
      <c r="Q29" s="647" t="str">
        <f t="shared" si="1"/>
        <v/>
      </c>
    </row>
    <row r="30" spans="1:17" x14ac:dyDescent="0.25">
      <c r="A30" s="643" t="str">
        <f>IF('12 - 1 - LISTADO DE ASEGURADOS'!A366="","",'12 - 1 - LISTADO DE ASEGURADOS'!A366)</f>
        <v/>
      </c>
      <c r="B30" s="643" t="str">
        <f>IF('12 - 1 - LISTADO DE ASEGURADOS'!B366="","",'12 - 1 - LISTADO DE ASEGURADOS'!B366)</f>
        <v/>
      </c>
      <c r="C30" s="644" t="str">
        <f>IF(A30="","",'12 - 1 - LISTADO DE ASEGURADOS'!F366)</f>
        <v/>
      </c>
      <c r="D30" s="645" t="str">
        <f>IF(B30="","",'12 - 1 - LISTADO DE ASEGURADOS'!H366)</f>
        <v/>
      </c>
      <c r="E30" s="646" t="str">
        <f>'12 - 1 - LISTADO DE ASEGURADOS'!J366</f>
        <v/>
      </c>
      <c r="F30" s="644" t="str">
        <f>IF(A30="","",'12 - 1 - LISTADO DE ASEGURADOS'!$C$19)</f>
        <v/>
      </c>
      <c r="G30" s="644" t="str">
        <f>IF(A30="","",'12 - 1 - LISTADO DE ASEGURADOS'!C$9)</f>
        <v/>
      </c>
      <c r="H30" s="644" t="str">
        <f>IF(A30="","",'12 - 1 - LISTADO DE ASEGURADOS'!C$10)</f>
        <v/>
      </c>
      <c r="I30" s="644" t="str">
        <f>IF(A30="","",'12 - 1 - LISTADO DE ASEGURADOS'!C$11)</f>
        <v/>
      </c>
      <c r="J30" s="644" t="str">
        <f>IF(A30="","",'12 - 1 - LISTADO DE ASEGURADOS'!C$12)</f>
        <v/>
      </c>
      <c r="K30" s="644" t="str">
        <f>IF(B30="","",'12 - 1 - LISTADO DE ASEGURADOS'!C$13)</f>
        <v/>
      </c>
      <c r="L30" s="644" t="str">
        <f>IF(C30="","",'12 - 1 - LISTADO DE ASEGURADOS'!$J$10)</f>
        <v/>
      </c>
      <c r="M30" s="644" t="str">
        <f>IF(D30="","",'12 - 1 - LISTADO DE ASEGURADOS'!J$13)</f>
        <v/>
      </c>
      <c r="N30" s="645" t="str">
        <f>IF(A30="","",'12 - 1 - LISTADO DE ASEGURADOS'!C$16)</f>
        <v/>
      </c>
      <c r="O30" s="645" t="str">
        <f t="shared" ca="1" si="0"/>
        <v/>
      </c>
      <c r="P30" s="647" t="str">
        <f t="shared" si="1"/>
        <v/>
      </c>
      <c r="Q30" s="647" t="str">
        <f t="shared" si="1"/>
        <v/>
      </c>
    </row>
    <row r="31" spans="1:17" x14ac:dyDescent="0.25">
      <c r="A31" s="643" t="str">
        <f>IF('12 - 1 - LISTADO DE ASEGURADOS'!A367="","",'12 - 1 - LISTADO DE ASEGURADOS'!A367)</f>
        <v/>
      </c>
      <c r="B31" s="643" t="str">
        <f>IF('12 - 1 - LISTADO DE ASEGURADOS'!B367="","",'12 - 1 - LISTADO DE ASEGURADOS'!B367)</f>
        <v/>
      </c>
      <c r="C31" s="644" t="str">
        <f>IF(A31="","",'12 - 1 - LISTADO DE ASEGURADOS'!F367)</f>
        <v/>
      </c>
      <c r="D31" s="645" t="str">
        <f>IF(B31="","",'12 - 1 - LISTADO DE ASEGURADOS'!H367)</f>
        <v/>
      </c>
      <c r="E31" s="646" t="str">
        <f>'12 - 1 - LISTADO DE ASEGURADOS'!J367</f>
        <v/>
      </c>
      <c r="F31" s="644" t="str">
        <f>IF(A31="","",'12 - 1 - LISTADO DE ASEGURADOS'!$C$19)</f>
        <v/>
      </c>
      <c r="G31" s="644" t="str">
        <f>IF(A31="","",'12 - 1 - LISTADO DE ASEGURADOS'!C$9)</f>
        <v/>
      </c>
      <c r="H31" s="644" t="str">
        <f>IF(A31="","",'12 - 1 - LISTADO DE ASEGURADOS'!C$10)</f>
        <v/>
      </c>
      <c r="I31" s="644" t="str">
        <f>IF(A31="","",'12 - 1 - LISTADO DE ASEGURADOS'!C$11)</f>
        <v/>
      </c>
      <c r="J31" s="644" t="str">
        <f>IF(A31="","",'12 - 1 - LISTADO DE ASEGURADOS'!C$12)</f>
        <v/>
      </c>
      <c r="K31" s="644" t="str">
        <f>IF(B31="","",'12 - 1 - LISTADO DE ASEGURADOS'!C$13)</f>
        <v/>
      </c>
      <c r="L31" s="644" t="str">
        <f>IF(C31="","",'12 - 1 - LISTADO DE ASEGURADOS'!$J$10)</f>
        <v/>
      </c>
      <c r="M31" s="644" t="str">
        <f>IF(D31="","",'12 - 1 - LISTADO DE ASEGURADOS'!J$13)</f>
        <v/>
      </c>
      <c r="N31" s="645" t="str">
        <f>IF(A31="","",'12 - 1 - LISTADO DE ASEGURADOS'!C$16)</f>
        <v/>
      </c>
      <c r="O31" s="645" t="str">
        <f t="shared" ca="1" si="0"/>
        <v/>
      </c>
      <c r="P31" s="647" t="str">
        <f t="shared" si="1"/>
        <v/>
      </c>
      <c r="Q31" s="647" t="str">
        <f t="shared" si="1"/>
        <v/>
      </c>
    </row>
    <row r="32" spans="1:17" x14ac:dyDescent="0.25">
      <c r="A32" s="643" t="str">
        <f>IF('12 - 1 - LISTADO DE ASEGURADOS'!A368="","",'12 - 1 - LISTADO DE ASEGURADOS'!A368)</f>
        <v/>
      </c>
      <c r="B32" s="643" t="str">
        <f>IF('12 - 1 - LISTADO DE ASEGURADOS'!B368="","",'12 - 1 - LISTADO DE ASEGURADOS'!B368)</f>
        <v/>
      </c>
      <c r="C32" s="644" t="str">
        <f>IF(A32="","",'12 - 1 - LISTADO DE ASEGURADOS'!F368)</f>
        <v/>
      </c>
      <c r="D32" s="645" t="str">
        <f>IF(B32="","",'12 - 1 - LISTADO DE ASEGURADOS'!H368)</f>
        <v/>
      </c>
      <c r="E32" s="646" t="str">
        <f>'12 - 1 - LISTADO DE ASEGURADOS'!J368</f>
        <v/>
      </c>
      <c r="F32" s="644" t="str">
        <f>IF(A32="","",'12 - 1 - LISTADO DE ASEGURADOS'!$C$19)</f>
        <v/>
      </c>
      <c r="G32" s="644" t="str">
        <f>IF(A32="","",'12 - 1 - LISTADO DE ASEGURADOS'!C$9)</f>
        <v/>
      </c>
      <c r="H32" s="644" t="str">
        <f>IF(A32="","",'12 - 1 - LISTADO DE ASEGURADOS'!C$10)</f>
        <v/>
      </c>
      <c r="I32" s="644" t="str">
        <f>IF(A32="","",'12 - 1 - LISTADO DE ASEGURADOS'!C$11)</f>
        <v/>
      </c>
      <c r="J32" s="644" t="str">
        <f>IF(A32="","",'12 - 1 - LISTADO DE ASEGURADOS'!C$12)</f>
        <v/>
      </c>
      <c r="K32" s="644" t="str">
        <f>IF(B32="","",'12 - 1 - LISTADO DE ASEGURADOS'!C$13)</f>
        <v/>
      </c>
      <c r="L32" s="644" t="str">
        <f>IF(C32="","",'12 - 1 - LISTADO DE ASEGURADOS'!$J$10)</f>
        <v/>
      </c>
      <c r="M32" s="644" t="str">
        <f>IF(D32="","",'12 - 1 - LISTADO DE ASEGURADOS'!J$13)</f>
        <v/>
      </c>
      <c r="N32" s="645" t="str">
        <f>IF(A32="","",'12 - 1 - LISTADO DE ASEGURADOS'!C$16)</f>
        <v/>
      </c>
      <c r="O32" s="645" t="str">
        <f t="shared" ca="1" si="0"/>
        <v/>
      </c>
      <c r="P32" s="647" t="str">
        <f t="shared" si="1"/>
        <v/>
      </c>
      <c r="Q32" s="647" t="str">
        <f t="shared" si="1"/>
        <v/>
      </c>
    </row>
    <row r="33" spans="1:17" x14ac:dyDescent="0.25">
      <c r="A33" s="643" t="str">
        <f>IF('12 - 1 - LISTADO DE ASEGURADOS'!A369="","",'12 - 1 - LISTADO DE ASEGURADOS'!A369)</f>
        <v/>
      </c>
      <c r="B33" s="643" t="str">
        <f>IF('12 - 1 - LISTADO DE ASEGURADOS'!B369="","",'12 - 1 - LISTADO DE ASEGURADOS'!B369)</f>
        <v/>
      </c>
      <c r="C33" s="644" t="str">
        <f>IF(A33="","",'12 - 1 - LISTADO DE ASEGURADOS'!F369)</f>
        <v/>
      </c>
      <c r="D33" s="645" t="str">
        <f>IF(B33="","",'12 - 1 - LISTADO DE ASEGURADOS'!H369)</f>
        <v/>
      </c>
      <c r="E33" s="646" t="str">
        <f>'12 - 1 - LISTADO DE ASEGURADOS'!J369</f>
        <v/>
      </c>
      <c r="F33" s="644" t="str">
        <f>IF(A33="","",'12 - 1 - LISTADO DE ASEGURADOS'!$C$19)</f>
        <v/>
      </c>
      <c r="G33" s="644" t="str">
        <f>IF(A33="","",'12 - 1 - LISTADO DE ASEGURADOS'!C$9)</f>
        <v/>
      </c>
      <c r="H33" s="644" t="str">
        <f>IF(A33="","",'12 - 1 - LISTADO DE ASEGURADOS'!C$10)</f>
        <v/>
      </c>
      <c r="I33" s="644" t="str">
        <f>IF(A33="","",'12 - 1 - LISTADO DE ASEGURADOS'!C$11)</f>
        <v/>
      </c>
      <c r="J33" s="644" t="str">
        <f>IF(A33="","",'12 - 1 - LISTADO DE ASEGURADOS'!C$12)</f>
        <v/>
      </c>
      <c r="K33" s="644" t="str">
        <f>IF(B33="","",'12 - 1 - LISTADO DE ASEGURADOS'!C$13)</f>
        <v/>
      </c>
      <c r="L33" s="644" t="str">
        <f>IF(C33="","",'12 - 1 - LISTADO DE ASEGURADOS'!$J$10)</f>
        <v/>
      </c>
      <c r="M33" s="644" t="str">
        <f>IF(D33="","",'12 - 1 - LISTADO DE ASEGURADOS'!J$13)</f>
        <v/>
      </c>
      <c r="N33" s="645" t="str">
        <f>IF(A33="","",'12 - 1 - LISTADO DE ASEGURADOS'!C$16)</f>
        <v/>
      </c>
      <c r="O33" s="645" t="str">
        <f t="shared" ca="1" si="0"/>
        <v/>
      </c>
      <c r="P33" s="647" t="str">
        <f t="shared" si="1"/>
        <v/>
      </c>
      <c r="Q33" s="647" t="str">
        <f t="shared" si="1"/>
        <v/>
      </c>
    </row>
    <row r="34" spans="1:17" x14ac:dyDescent="0.25">
      <c r="A34" s="643" t="str">
        <f>IF('12 - 1 - LISTADO DE ASEGURADOS'!A370="","",'12 - 1 - LISTADO DE ASEGURADOS'!A370)</f>
        <v/>
      </c>
      <c r="B34" s="643" t="str">
        <f>IF('12 - 1 - LISTADO DE ASEGURADOS'!B370="","",'12 - 1 - LISTADO DE ASEGURADOS'!B370)</f>
        <v/>
      </c>
      <c r="C34" s="644" t="str">
        <f>IF(A34="","",'12 - 1 - LISTADO DE ASEGURADOS'!F370)</f>
        <v/>
      </c>
      <c r="D34" s="645" t="str">
        <f>IF(B34="","",'12 - 1 - LISTADO DE ASEGURADOS'!H370)</f>
        <v/>
      </c>
      <c r="E34" s="646" t="str">
        <f>'12 - 1 - LISTADO DE ASEGURADOS'!J370</f>
        <v/>
      </c>
      <c r="F34" s="644" t="str">
        <f>IF(A34="","",'12 - 1 - LISTADO DE ASEGURADOS'!$C$19)</f>
        <v/>
      </c>
      <c r="G34" s="644" t="str">
        <f>IF(A34="","",'12 - 1 - LISTADO DE ASEGURADOS'!C$9)</f>
        <v/>
      </c>
      <c r="H34" s="644" t="str">
        <f>IF(A34="","",'12 - 1 - LISTADO DE ASEGURADOS'!C$10)</f>
        <v/>
      </c>
      <c r="I34" s="644" t="str">
        <f>IF(A34="","",'12 - 1 - LISTADO DE ASEGURADOS'!C$11)</f>
        <v/>
      </c>
      <c r="J34" s="644" t="str">
        <f>IF(A34="","",'12 - 1 - LISTADO DE ASEGURADOS'!C$12)</f>
        <v/>
      </c>
      <c r="K34" s="644" t="str">
        <f>IF(B34="","",'12 - 1 - LISTADO DE ASEGURADOS'!C$13)</f>
        <v/>
      </c>
      <c r="L34" s="644" t="str">
        <f>IF(C34="","",'12 - 1 - LISTADO DE ASEGURADOS'!$J$10)</f>
        <v/>
      </c>
      <c r="M34" s="644" t="str">
        <f>IF(D34="","",'12 - 1 - LISTADO DE ASEGURADOS'!J$13)</f>
        <v/>
      </c>
      <c r="N34" s="645" t="str">
        <f>IF(A34="","",'12 - 1 - LISTADO DE ASEGURADOS'!C$16)</f>
        <v/>
      </c>
      <c r="O34" s="645" t="str">
        <f t="shared" ca="1" si="0"/>
        <v/>
      </c>
      <c r="P34" s="647" t="str">
        <f t="shared" si="1"/>
        <v/>
      </c>
      <c r="Q34" s="647" t="str">
        <f t="shared" si="1"/>
        <v/>
      </c>
    </row>
    <row r="35" spans="1:17" x14ac:dyDescent="0.25">
      <c r="A35" s="643" t="str">
        <f>IF('12 - 1 - LISTADO DE ASEGURADOS'!A371="","",'12 - 1 - LISTADO DE ASEGURADOS'!A371)</f>
        <v/>
      </c>
      <c r="B35" s="643" t="str">
        <f>IF('12 - 1 - LISTADO DE ASEGURADOS'!B371="","",'12 - 1 - LISTADO DE ASEGURADOS'!B371)</f>
        <v/>
      </c>
      <c r="C35" s="644" t="str">
        <f>IF(A35="","",'12 - 1 - LISTADO DE ASEGURADOS'!F371)</f>
        <v/>
      </c>
      <c r="D35" s="645" t="str">
        <f>IF(B35="","",'12 - 1 - LISTADO DE ASEGURADOS'!H371)</f>
        <v/>
      </c>
      <c r="E35" s="646" t="str">
        <f>'12 - 1 - LISTADO DE ASEGURADOS'!J371</f>
        <v/>
      </c>
      <c r="F35" s="644" t="str">
        <f>IF(A35="","",'12 - 1 - LISTADO DE ASEGURADOS'!$C$19)</f>
        <v/>
      </c>
      <c r="G35" s="644" t="str">
        <f>IF(A35="","",'12 - 1 - LISTADO DE ASEGURADOS'!C$9)</f>
        <v/>
      </c>
      <c r="H35" s="644" t="str">
        <f>IF(A35="","",'12 - 1 - LISTADO DE ASEGURADOS'!C$10)</f>
        <v/>
      </c>
      <c r="I35" s="644" t="str">
        <f>IF(A35="","",'12 - 1 - LISTADO DE ASEGURADOS'!C$11)</f>
        <v/>
      </c>
      <c r="J35" s="644" t="str">
        <f>IF(A35="","",'12 - 1 - LISTADO DE ASEGURADOS'!C$12)</f>
        <v/>
      </c>
      <c r="K35" s="644" t="str">
        <f>IF(B35="","",'12 - 1 - LISTADO DE ASEGURADOS'!C$13)</f>
        <v/>
      </c>
      <c r="L35" s="644" t="str">
        <f>IF(C35="","",'12 - 1 - LISTADO DE ASEGURADOS'!$J$10)</f>
        <v/>
      </c>
      <c r="M35" s="644" t="str">
        <f>IF(D35="","",'12 - 1 - LISTADO DE ASEGURADOS'!J$13)</f>
        <v/>
      </c>
      <c r="N35" s="645" t="str">
        <f>IF(A35="","",'12 - 1 - LISTADO DE ASEGURADOS'!C$16)</f>
        <v/>
      </c>
      <c r="O35" s="645" t="str">
        <f t="shared" ca="1" si="0"/>
        <v/>
      </c>
      <c r="P35" s="647" t="str">
        <f t="shared" si="1"/>
        <v/>
      </c>
      <c r="Q35" s="647" t="str">
        <f t="shared" si="1"/>
        <v/>
      </c>
    </row>
    <row r="36" spans="1:17" x14ac:dyDescent="0.25">
      <c r="A36" s="643" t="str">
        <f>IF('12 - 1 - LISTADO DE ASEGURADOS'!A372="","",'12 - 1 - LISTADO DE ASEGURADOS'!A372)</f>
        <v/>
      </c>
      <c r="B36" s="643" t="str">
        <f>IF('12 - 1 - LISTADO DE ASEGURADOS'!B372="","",'12 - 1 - LISTADO DE ASEGURADOS'!B372)</f>
        <v/>
      </c>
      <c r="C36" s="644" t="str">
        <f>IF(A36="","",'12 - 1 - LISTADO DE ASEGURADOS'!F372)</f>
        <v/>
      </c>
      <c r="D36" s="645" t="str">
        <f>IF(B36="","",'12 - 1 - LISTADO DE ASEGURADOS'!H372)</f>
        <v/>
      </c>
      <c r="E36" s="646" t="str">
        <f>'12 - 1 - LISTADO DE ASEGURADOS'!J372</f>
        <v/>
      </c>
      <c r="F36" s="644" t="str">
        <f>IF(A36="","",'12 - 1 - LISTADO DE ASEGURADOS'!$C$19)</f>
        <v/>
      </c>
      <c r="G36" s="644" t="str">
        <f>IF(A36="","",'12 - 1 - LISTADO DE ASEGURADOS'!C$9)</f>
        <v/>
      </c>
      <c r="H36" s="644" t="str">
        <f>IF(A36="","",'12 - 1 - LISTADO DE ASEGURADOS'!C$10)</f>
        <v/>
      </c>
      <c r="I36" s="644" t="str">
        <f>IF(A36="","",'12 - 1 - LISTADO DE ASEGURADOS'!C$11)</f>
        <v/>
      </c>
      <c r="J36" s="644" t="str">
        <f>IF(A36="","",'12 - 1 - LISTADO DE ASEGURADOS'!C$12)</f>
        <v/>
      </c>
      <c r="K36" s="644" t="str">
        <f>IF(B36="","",'12 - 1 - LISTADO DE ASEGURADOS'!C$13)</f>
        <v/>
      </c>
      <c r="L36" s="644" t="str">
        <f>IF(C36="","",'12 - 1 - LISTADO DE ASEGURADOS'!$J$10)</f>
        <v/>
      </c>
      <c r="M36" s="644" t="str">
        <f>IF(D36="","",'12 - 1 - LISTADO DE ASEGURADOS'!J$13)</f>
        <v/>
      </c>
      <c r="N36" s="645" t="str">
        <f>IF(A36="","",'12 - 1 - LISTADO DE ASEGURADOS'!C$16)</f>
        <v/>
      </c>
      <c r="O36" s="645" t="str">
        <f t="shared" ca="1" si="0"/>
        <v/>
      </c>
      <c r="P36" s="647" t="str">
        <f t="shared" si="1"/>
        <v/>
      </c>
      <c r="Q36" s="647" t="str">
        <f t="shared" si="1"/>
        <v/>
      </c>
    </row>
    <row r="37" spans="1:17" x14ac:dyDescent="0.25">
      <c r="A37" s="643" t="str">
        <f>IF('12 - 1 - LISTADO DE ASEGURADOS'!A373="","",'12 - 1 - LISTADO DE ASEGURADOS'!A373)</f>
        <v/>
      </c>
      <c r="B37" s="643" t="str">
        <f>IF('12 - 1 - LISTADO DE ASEGURADOS'!B373="","",'12 - 1 - LISTADO DE ASEGURADOS'!B373)</f>
        <v/>
      </c>
      <c r="C37" s="644" t="str">
        <f>IF(A37="","",'12 - 1 - LISTADO DE ASEGURADOS'!F373)</f>
        <v/>
      </c>
      <c r="D37" s="645" t="str">
        <f>IF(B37="","",'12 - 1 - LISTADO DE ASEGURADOS'!H373)</f>
        <v/>
      </c>
      <c r="E37" s="646" t="str">
        <f>'12 - 1 - LISTADO DE ASEGURADOS'!J373</f>
        <v/>
      </c>
      <c r="F37" s="644" t="str">
        <f>IF(A37="","",'12 - 1 - LISTADO DE ASEGURADOS'!$C$19)</f>
        <v/>
      </c>
      <c r="G37" s="644" t="str">
        <f>IF(A37="","",'12 - 1 - LISTADO DE ASEGURADOS'!C$9)</f>
        <v/>
      </c>
      <c r="H37" s="644" t="str">
        <f>IF(A37="","",'12 - 1 - LISTADO DE ASEGURADOS'!C$10)</f>
        <v/>
      </c>
      <c r="I37" s="644" t="str">
        <f>IF(A37="","",'12 - 1 - LISTADO DE ASEGURADOS'!C$11)</f>
        <v/>
      </c>
      <c r="J37" s="644" t="str">
        <f>IF(A37="","",'12 - 1 - LISTADO DE ASEGURADOS'!C$12)</f>
        <v/>
      </c>
      <c r="K37" s="644" t="str">
        <f>IF(B37="","",'12 - 1 - LISTADO DE ASEGURADOS'!C$13)</f>
        <v/>
      </c>
      <c r="L37" s="644" t="str">
        <f>IF(C37="","",'12 - 1 - LISTADO DE ASEGURADOS'!$J$10)</f>
        <v/>
      </c>
      <c r="M37" s="644" t="str">
        <f>IF(D37="","",'12 - 1 - LISTADO DE ASEGURADOS'!J$13)</f>
        <v/>
      </c>
      <c r="N37" s="645" t="str">
        <f>IF(A37="","",'12 - 1 - LISTADO DE ASEGURADOS'!C$16)</f>
        <v/>
      </c>
      <c r="O37" s="645" t="str">
        <f t="shared" ca="1" si="0"/>
        <v/>
      </c>
      <c r="P37" s="647" t="str">
        <f t="shared" si="1"/>
        <v/>
      </c>
      <c r="Q37" s="647" t="str">
        <f t="shared" si="1"/>
        <v/>
      </c>
    </row>
    <row r="38" spans="1:17" x14ac:dyDescent="0.25">
      <c r="A38" s="643" t="str">
        <f>IF('12 - 1 - LISTADO DE ASEGURADOS'!A374="","",'12 - 1 - LISTADO DE ASEGURADOS'!A374)</f>
        <v/>
      </c>
      <c r="B38" s="643" t="str">
        <f>IF('12 - 1 - LISTADO DE ASEGURADOS'!B374="","",'12 - 1 - LISTADO DE ASEGURADOS'!B374)</f>
        <v/>
      </c>
      <c r="C38" s="644" t="str">
        <f>IF(A38="","",'12 - 1 - LISTADO DE ASEGURADOS'!F374)</f>
        <v/>
      </c>
      <c r="D38" s="645" t="str">
        <f>IF(B38="","",'12 - 1 - LISTADO DE ASEGURADOS'!H374)</f>
        <v/>
      </c>
      <c r="E38" s="646" t="str">
        <f>'12 - 1 - LISTADO DE ASEGURADOS'!J374</f>
        <v/>
      </c>
      <c r="F38" s="644" t="str">
        <f>IF(A38="","",'12 - 1 - LISTADO DE ASEGURADOS'!$C$19)</f>
        <v/>
      </c>
      <c r="G38" s="644" t="str">
        <f>IF(A38="","",'12 - 1 - LISTADO DE ASEGURADOS'!C$9)</f>
        <v/>
      </c>
      <c r="H38" s="644" t="str">
        <f>IF(A38="","",'12 - 1 - LISTADO DE ASEGURADOS'!C$10)</f>
        <v/>
      </c>
      <c r="I38" s="644" t="str">
        <f>IF(A38="","",'12 - 1 - LISTADO DE ASEGURADOS'!C$11)</f>
        <v/>
      </c>
      <c r="J38" s="644" t="str">
        <f>IF(A38="","",'12 - 1 - LISTADO DE ASEGURADOS'!C$12)</f>
        <v/>
      </c>
      <c r="K38" s="644" t="str">
        <f>IF(B38="","",'12 - 1 - LISTADO DE ASEGURADOS'!C$13)</f>
        <v/>
      </c>
      <c r="L38" s="644" t="str">
        <f>IF(C38="","",'12 - 1 - LISTADO DE ASEGURADOS'!$J$10)</f>
        <v/>
      </c>
      <c r="M38" s="644" t="str">
        <f>IF(D38="","",'12 - 1 - LISTADO DE ASEGURADOS'!J$13)</f>
        <v/>
      </c>
      <c r="N38" s="645" t="str">
        <f>IF(A38="","",'12 - 1 - LISTADO DE ASEGURADOS'!C$16)</f>
        <v/>
      </c>
      <c r="O38" s="645" t="str">
        <f t="shared" ca="1" si="0"/>
        <v/>
      </c>
      <c r="P38" s="647" t="str">
        <f t="shared" si="1"/>
        <v/>
      </c>
      <c r="Q38" s="647" t="str">
        <f t="shared" si="1"/>
        <v/>
      </c>
    </row>
    <row r="39" spans="1:17" x14ac:dyDescent="0.25">
      <c r="A39" s="643" t="str">
        <f>IF('12 - 1 - LISTADO DE ASEGURADOS'!A375="","",'12 - 1 - LISTADO DE ASEGURADOS'!A375)</f>
        <v/>
      </c>
      <c r="B39" s="643" t="str">
        <f>IF('12 - 1 - LISTADO DE ASEGURADOS'!B375="","",'12 - 1 - LISTADO DE ASEGURADOS'!B375)</f>
        <v/>
      </c>
      <c r="C39" s="644" t="str">
        <f>IF(A39="","",'12 - 1 - LISTADO DE ASEGURADOS'!F375)</f>
        <v/>
      </c>
      <c r="D39" s="645" t="str">
        <f>IF(B39="","",'12 - 1 - LISTADO DE ASEGURADOS'!H375)</f>
        <v/>
      </c>
      <c r="E39" s="646" t="str">
        <f>'12 - 1 - LISTADO DE ASEGURADOS'!J375</f>
        <v/>
      </c>
      <c r="F39" s="644" t="str">
        <f>IF(A39="","",'12 - 1 - LISTADO DE ASEGURADOS'!$C$19)</f>
        <v/>
      </c>
      <c r="G39" s="644" t="str">
        <f>IF(A39="","",'12 - 1 - LISTADO DE ASEGURADOS'!C$9)</f>
        <v/>
      </c>
      <c r="H39" s="644" t="str">
        <f>IF(A39="","",'12 - 1 - LISTADO DE ASEGURADOS'!C$10)</f>
        <v/>
      </c>
      <c r="I39" s="644" t="str">
        <f>IF(A39="","",'12 - 1 - LISTADO DE ASEGURADOS'!C$11)</f>
        <v/>
      </c>
      <c r="J39" s="644" t="str">
        <f>IF(A39="","",'12 - 1 - LISTADO DE ASEGURADOS'!C$12)</f>
        <v/>
      </c>
      <c r="K39" s="644" t="str">
        <f>IF(B39="","",'12 - 1 - LISTADO DE ASEGURADOS'!C$13)</f>
        <v/>
      </c>
      <c r="L39" s="644" t="str">
        <f>IF(C39="","",'12 - 1 - LISTADO DE ASEGURADOS'!$J$10)</f>
        <v/>
      </c>
      <c r="M39" s="644" t="str">
        <f>IF(D39="","",'12 - 1 - LISTADO DE ASEGURADOS'!J$13)</f>
        <v/>
      </c>
      <c r="N39" s="645" t="str">
        <f>IF(A39="","",'12 - 1 - LISTADO DE ASEGURADOS'!C$16)</f>
        <v/>
      </c>
      <c r="O39" s="645" t="str">
        <f t="shared" ca="1" si="0"/>
        <v/>
      </c>
      <c r="P39" s="647" t="str">
        <f t="shared" si="1"/>
        <v/>
      </c>
      <c r="Q39" s="647" t="str">
        <f t="shared" si="1"/>
        <v/>
      </c>
    </row>
    <row r="40" spans="1:17" x14ac:dyDescent="0.25">
      <c r="A40" s="643" t="str">
        <f>IF('12 - 1 - LISTADO DE ASEGURADOS'!A376="","",'12 - 1 - LISTADO DE ASEGURADOS'!A376)</f>
        <v/>
      </c>
      <c r="B40" s="643" t="str">
        <f>IF('12 - 1 - LISTADO DE ASEGURADOS'!B376="","",'12 - 1 - LISTADO DE ASEGURADOS'!B376)</f>
        <v/>
      </c>
      <c r="C40" s="644" t="str">
        <f>IF(A40="","",'12 - 1 - LISTADO DE ASEGURADOS'!F376)</f>
        <v/>
      </c>
      <c r="D40" s="645" t="str">
        <f>IF(B40="","",'12 - 1 - LISTADO DE ASEGURADOS'!H376)</f>
        <v/>
      </c>
      <c r="E40" s="646" t="str">
        <f>'12 - 1 - LISTADO DE ASEGURADOS'!J376</f>
        <v/>
      </c>
      <c r="F40" s="644" t="str">
        <f>IF(A40="","",'12 - 1 - LISTADO DE ASEGURADOS'!$C$19)</f>
        <v/>
      </c>
      <c r="G40" s="644" t="str">
        <f>IF(A40="","",'12 - 1 - LISTADO DE ASEGURADOS'!C$9)</f>
        <v/>
      </c>
      <c r="H40" s="644" t="str">
        <f>IF(A40="","",'12 - 1 - LISTADO DE ASEGURADOS'!C$10)</f>
        <v/>
      </c>
      <c r="I40" s="644" t="str">
        <f>IF(A40="","",'12 - 1 - LISTADO DE ASEGURADOS'!C$11)</f>
        <v/>
      </c>
      <c r="J40" s="644" t="str">
        <f>IF(A40="","",'12 - 1 - LISTADO DE ASEGURADOS'!C$12)</f>
        <v/>
      </c>
      <c r="K40" s="644" t="str">
        <f>IF(B40="","",'12 - 1 - LISTADO DE ASEGURADOS'!C$13)</f>
        <v/>
      </c>
      <c r="L40" s="644" t="str">
        <f>IF(C40="","",'12 - 1 - LISTADO DE ASEGURADOS'!$J$10)</f>
        <v/>
      </c>
      <c r="M40" s="644" t="str">
        <f>IF(D40="","",'12 - 1 - LISTADO DE ASEGURADOS'!J$13)</f>
        <v/>
      </c>
      <c r="N40" s="645" t="str">
        <f>IF(A40="","",'12 - 1 - LISTADO DE ASEGURADOS'!C$16)</f>
        <v/>
      </c>
      <c r="O40" s="645" t="str">
        <f t="shared" ca="1" si="0"/>
        <v/>
      </c>
      <c r="P40" s="647" t="str">
        <f t="shared" si="1"/>
        <v/>
      </c>
      <c r="Q40" s="647" t="str">
        <f t="shared" si="1"/>
        <v/>
      </c>
    </row>
    <row r="41" spans="1:17" x14ac:dyDescent="0.25">
      <c r="A41" s="643" t="str">
        <f>IF('12 - 1 - LISTADO DE ASEGURADOS'!A377="","",'12 - 1 - LISTADO DE ASEGURADOS'!A377)</f>
        <v/>
      </c>
      <c r="B41" s="643" t="str">
        <f>IF('12 - 1 - LISTADO DE ASEGURADOS'!B377="","",'12 - 1 - LISTADO DE ASEGURADOS'!B377)</f>
        <v/>
      </c>
      <c r="C41" s="644" t="str">
        <f>IF(A41="","",'12 - 1 - LISTADO DE ASEGURADOS'!F377)</f>
        <v/>
      </c>
      <c r="D41" s="645" t="str">
        <f>IF(B41="","",'12 - 1 - LISTADO DE ASEGURADOS'!H377)</f>
        <v/>
      </c>
      <c r="E41" s="646" t="str">
        <f>'12 - 1 - LISTADO DE ASEGURADOS'!J377</f>
        <v/>
      </c>
      <c r="F41" s="644" t="str">
        <f>IF(A41="","",'12 - 1 - LISTADO DE ASEGURADOS'!$C$19)</f>
        <v/>
      </c>
      <c r="G41" s="644" t="str">
        <f>IF(A41="","",'12 - 1 - LISTADO DE ASEGURADOS'!C$9)</f>
        <v/>
      </c>
      <c r="H41" s="644" t="str">
        <f>IF(A41="","",'12 - 1 - LISTADO DE ASEGURADOS'!C$10)</f>
        <v/>
      </c>
      <c r="I41" s="644" t="str">
        <f>IF(A41="","",'12 - 1 - LISTADO DE ASEGURADOS'!C$11)</f>
        <v/>
      </c>
      <c r="J41" s="644" t="str">
        <f>IF(A41="","",'12 - 1 - LISTADO DE ASEGURADOS'!C$12)</f>
        <v/>
      </c>
      <c r="K41" s="644" t="str">
        <f>IF(B41="","",'12 - 1 - LISTADO DE ASEGURADOS'!C$13)</f>
        <v/>
      </c>
      <c r="L41" s="644" t="str">
        <f>IF(C41="","",'12 - 1 - LISTADO DE ASEGURADOS'!$J$10)</f>
        <v/>
      </c>
      <c r="M41" s="644" t="str">
        <f>IF(D41="","",'12 - 1 - LISTADO DE ASEGURADOS'!J$13)</f>
        <v/>
      </c>
      <c r="N41" s="645" t="str">
        <f>IF(A41="","",'12 - 1 - LISTADO DE ASEGURADOS'!C$16)</f>
        <v/>
      </c>
      <c r="O41" s="645" t="str">
        <f t="shared" ca="1" si="0"/>
        <v/>
      </c>
      <c r="P41" s="647" t="str">
        <f t="shared" si="1"/>
        <v/>
      </c>
      <c r="Q41" s="647" t="str">
        <f t="shared" si="1"/>
        <v/>
      </c>
    </row>
    <row r="42" spans="1:17" x14ac:dyDescent="0.25">
      <c r="A42" s="643" t="str">
        <f>IF('12 - 1 - LISTADO DE ASEGURADOS'!A378="","",'12 - 1 - LISTADO DE ASEGURADOS'!A378)</f>
        <v/>
      </c>
      <c r="B42" s="643" t="str">
        <f>IF('12 - 1 - LISTADO DE ASEGURADOS'!B378="","",'12 - 1 - LISTADO DE ASEGURADOS'!B378)</f>
        <v/>
      </c>
      <c r="C42" s="644" t="str">
        <f>IF(A42="","",'12 - 1 - LISTADO DE ASEGURADOS'!F378)</f>
        <v/>
      </c>
      <c r="D42" s="645" t="str">
        <f>IF(B42="","",'12 - 1 - LISTADO DE ASEGURADOS'!H378)</f>
        <v/>
      </c>
      <c r="E42" s="646" t="str">
        <f>'12 - 1 - LISTADO DE ASEGURADOS'!J378</f>
        <v/>
      </c>
      <c r="F42" s="644" t="str">
        <f>IF(A42="","",'12 - 1 - LISTADO DE ASEGURADOS'!$C$19)</f>
        <v/>
      </c>
      <c r="G42" s="644" t="str">
        <f>IF(A42="","",'12 - 1 - LISTADO DE ASEGURADOS'!C$9)</f>
        <v/>
      </c>
      <c r="H42" s="644" t="str">
        <f>IF(A42="","",'12 - 1 - LISTADO DE ASEGURADOS'!C$10)</f>
        <v/>
      </c>
      <c r="I42" s="644" t="str">
        <f>IF(A42="","",'12 - 1 - LISTADO DE ASEGURADOS'!C$11)</f>
        <v/>
      </c>
      <c r="J42" s="644" t="str">
        <f>IF(A42="","",'12 - 1 - LISTADO DE ASEGURADOS'!C$12)</f>
        <v/>
      </c>
      <c r="K42" s="644" t="str">
        <f>IF(B42="","",'12 - 1 - LISTADO DE ASEGURADOS'!C$13)</f>
        <v/>
      </c>
      <c r="L42" s="644" t="str">
        <f>IF(C42="","",'12 - 1 - LISTADO DE ASEGURADOS'!$J$10)</f>
        <v/>
      </c>
      <c r="M42" s="644" t="str">
        <f>IF(D42="","",'12 - 1 - LISTADO DE ASEGURADOS'!J$13)</f>
        <v/>
      </c>
      <c r="N42" s="645" t="str">
        <f>IF(A42="","",'12 - 1 - LISTADO DE ASEGURADOS'!C$16)</f>
        <v/>
      </c>
      <c r="O42" s="645" t="str">
        <f t="shared" ca="1" si="0"/>
        <v/>
      </c>
      <c r="P42" s="647" t="str">
        <f t="shared" si="1"/>
        <v/>
      </c>
      <c r="Q42" s="647" t="str">
        <f t="shared" si="1"/>
        <v/>
      </c>
    </row>
    <row r="43" spans="1:17" x14ac:dyDescent="0.25">
      <c r="A43" s="643" t="str">
        <f>IF('12 - 1 - LISTADO DE ASEGURADOS'!A379="","",'12 - 1 - LISTADO DE ASEGURADOS'!A379)</f>
        <v/>
      </c>
      <c r="B43" s="643" t="str">
        <f>IF('12 - 1 - LISTADO DE ASEGURADOS'!B379="","",'12 - 1 - LISTADO DE ASEGURADOS'!B379)</f>
        <v/>
      </c>
      <c r="C43" s="644" t="str">
        <f>IF(A43="","",'12 - 1 - LISTADO DE ASEGURADOS'!F379)</f>
        <v/>
      </c>
      <c r="D43" s="645" t="str">
        <f>IF(B43="","",'12 - 1 - LISTADO DE ASEGURADOS'!H379)</f>
        <v/>
      </c>
      <c r="E43" s="646" t="str">
        <f>'12 - 1 - LISTADO DE ASEGURADOS'!J379</f>
        <v/>
      </c>
      <c r="F43" s="644" t="str">
        <f>IF(A43="","",'12 - 1 - LISTADO DE ASEGURADOS'!$C$19)</f>
        <v/>
      </c>
      <c r="G43" s="644" t="str">
        <f>IF(A43="","",'12 - 1 - LISTADO DE ASEGURADOS'!C$9)</f>
        <v/>
      </c>
      <c r="H43" s="644" t="str">
        <f>IF(A43="","",'12 - 1 - LISTADO DE ASEGURADOS'!C$10)</f>
        <v/>
      </c>
      <c r="I43" s="644" t="str">
        <f>IF(A43="","",'12 - 1 - LISTADO DE ASEGURADOS'!C$11)</f>
        <v/>
      </c>
      <c r="J43" s="644" t="str">
        <f>IF(A43="","",'12 - 1 - LISTADO DE ASEGURADOS'!C$12)</f>
        <v/>
      </c>
      <c r="K43" s="644" t="str">
        <f>IF(B43="","",'12 - 1 - LISTADO DE ASEGURADOS'!C$13)</f>
        <v/>
      </c>
      <c r="L43" s="644" t="str">
        <f>IF(C43="","",'12 - 1 - LISTADO DE ASEGURADOS'!$J$10)</f>
        <v/>
      </c>
      <c r="M43" s="644" t="str">
        <f>IF(D43="","",'12 - 1 - LISTADO DE ASEGURADOS'!J$13)</f>
        <v/>
      </c>
      <c r="N43" s="645" t="str">
        <f>IF(A43="","",'12 - 1 - LISTADO DE ASEGURADOS'!C$16)</f>
        <v/>
      </c>
      <c r="O43" s="645" t="str">
        <f t="shared" ca="1" si="0"/>
        <v/>
      </c>
      <c r="P43" s="647" t="str">
        <f t="shared" si="1"/>
        <v/>
      </c>
      <c r="Q43" s="647" t="str">
        <f t="shared" si="1"/>
        <v/>
      </c>
    </row>
    <row r="44" spans="1:17" x14ac:dyDescent="0.25">
      <c r="A44" s="643" t="str">
        <f>IF('12 - 1 - LISTADO DE ASEGURADOS'!A380="","",'12 - 1 - LISTADO DE ASEGURADOS'!A380)</f>
        <v/>
      </c>
      <c r="B44" s="643" t="str">
        <f>IF('12 - 1 - LISTADO DE ASEGURADOS'!B380="","",'12 - 1 - LISTADO DE ASEGURADOS'!B380)</f>
        <v/>
      </c>
      <c r="C44" s="644" t="str">
        <f>IF(A44="","",'12 - 1 - LISTADO DE ASEGURADOS'!F380)</f>
        <v/>
      </c>
      <c r="D44" s="645" t="str">
        <f>IF(B44="","",'12 - 1 - LISTADO DE ASEGURADOS'!H380)</f>
        <v/>
      </c>
      <c r="E44" s="646" t="str">
        <f>'12 - 1 - LISTADO DE ASEGURADOS'!J380</f>
        <v/>
      </c>
      <c r="F44" s="644" t="str">
        <f>IF(A44="","",'12 - 1 - LISTADO DE ASEGURADOS'!$C$19)</f>
        <v/>
      </c>
      <c r="G44" s="644" t="str">
        <f>IF(A44="","",'12 - 1 - LISTADO DE ASEGURADOS'!C$9)</f>
        <v/>
      </c>
      <c r="H44" s="644" t="str">
        <f>IF(A44="","",'12 - 1 - LISTADO DE ASEGURADOS'!C$10)</f>
        <v/>
      </c>
      <c r="I44" s="644" t="str">
        <f>IF(A44="","",'12 - 1 - LISTADO DE ASEGURADOS'!C$11)</f>
        <v/>
      </c>
      <c r="J44" s="644" t="str">
        <f>IF(A44="","",'12 - 1 - LISTADO DE ASEGURADOS'!C$12)</f>
        <v/>
      </c>
      <c r="K44" s="644" t="str">
        <f>IF(B44="","",'12 - 1 - LISTADO DE ASEGURADOS'!C$13)</f>
        <v/>
      </c>
      <c r="L44" s="644" t="str">
        <f>IF(C44="","",'12 - 1 - LISTADO DE ASEGURADOS'!$J$10)</f>
        <v/>
      </c>
      <c r="M44" s="644" t="str">
        <f>IF(D44="","",'12 - 1 - LISTADO DE ASEGURADOS'!J$13)</f>
        <v/>
      </c>
      <c r="N44" s="645" t="str">
        <f>IF(A44="","",'12 - 1 - LISTADO DE ASEGURADOS'!C$16)</f>
        <v/>
      </c>
      <c r="O44" s="645" t="str">
        <f t="shared" ca="1" si="0"/>
        <v/>
      </c>
      <c r="P44" s="647" t="str">
        <f t="shared" si="1"/>
        <v/>
      </c>
      <c r="Q44" s="647" t="str">
        <f t="shared" si="1"/>
        <v/>
      </c>
    </row>
    <row r="45" spans="1:17" x14ac:dyDescent="0.25">
      <c r="A45" s="643" t="str">
        <f>IF('12 - 1 - LISTADO DE ASEGURADOS'!A381="","",'12 - 1 - LISTADO DE ASEGURADOS'!A381)</f>
        <v/>
      </c>
      <c r="B45" s="643" t="str">
        <f>IF('12 - 1 - LISTADO DE ASEGURADOS'!B381="","",'12 - 1 - LISTADO DE ASEGURADOS'!B381)</f>
        <v/>
      </c>
      <c r="C45" s="644" t="str">
        <f>IF(A45="","",'12 - 1 - LISTADO DE ASEGURADOS'!F381)</f>
        <v/>
      </c>
      <c r="D45" s="645" t="str">
        <f>IF(B45="","",'12 - 1 - LISTADO DE ASEGURADOS'!H381)</f>
        <v/>
      </c>
      <c r="E45" s="646" t="str">
        <f>'12 - 1 - LISTADO DE ASEGURADOS'!J381</f>
        <v/>
      </c>
      <c r="F45" s="644" t="str">
        <f>IF(A45="","",'12 - 1 - LISTADO DE ASEGURADOS'!$C$19)</f>
        <v/>
      </c>
      <c r="G45" s="644" t="str">
        <f>IF(A45="","",'12 - 1 - LISTADO DE ASEGURADOS'!C$9)</f>
        <v/>
      </c>
      <c r="H45" s="644" t="str">
        <f>IF(A45="","",'12 - 1 - LISTADO DE ASEGURADOS'!C$10)</f>
        <v/>
      </c>
      <c r="I45" s="644" t="str">
        <f>IF(A45="","",'12 - 1 - LISTADO DE ASEGURADOS'!C$11)</f>
        <v/>
      </c>
      <c r="J45" s="644" t="str">
        <f>IF(A45="","",'12 - 1 - LISTADO DE ASEGURADOS'!C$12)</f>
        <v/>
      </c>
      <c r="K45" s="644" t="str">
        <f>IF(B45="","",'12 - 1 - LISTADO DE ASEGURADOS'!C$13)</f>
        <v/>
      </c>
      <c r="L45" s="644" t="str">
        <f>IF(C45="","",'12 - 1 - LISTADO DE ASEGURADOS'!$J$10)</f>
        <v/>
      </c>
      <c r="M45" s="644" t="str">
        <f>IF(D45="","",'12 - 1 - LISTADO DE ASEGURADOS'!J$13)</f>
        <v/>
      </c>
      <c r="N45" s="645" t="str">
        <f>IF(A45="","",'12 - 1 - LISTADO DE ASEGURADOS'!C$16)</f>
        <v/>
      </c>
      <c r="O45" s="645" t="str">
        <f t="shared" ca="1" si="0"/>
        <v/>
      </c>
      <c r="P45" s="647" t="str">
        <f t="shared" si="1"/>
        <v/>
      </c>
      <c r="Q45" s="647" t="str">
        <f t="shared" si="1"/>
        <v/>
      </c>
    </row>
    <row r="46" spans="1:17" x14ac:dyDescent="0.25">
      <c r="A46" s="643" t="str">
        <f>IF('12 - 1 - LISTADO DE ASEGURADOS'!A382="","",'12 - 1 - LISTADO DE ASEGURADOS'!A382)</f>
        <v/>
      </c>
      <c r="B46" s="643" t="str">
        <f>IF('12 - 1 - LISTADO DE ASEGURADOS'!B382="","",'12 - 1 - LISTADO DE ASEGURADOS'!B382)</f>
        <v/>
      </c>
      <c r="C46" s="644" t="str">
        <f>IF(A46="","",'12 - 1 - LISTADO DE ASEGURADOS'!F382)</f>
        <v/>
      </c>
      <c r="D46" s="645" t="str">
        <f>IF(B46="","",'12 - 1 - LISTADO DE ASEGURADOS'!H382)</f>
        <v/>
      </c>
      <c r="E46" s="646" t="str">
        <f>'12 - 1 - LISTADO DE ASEGURADOS'!J382</f>
        <v/>
      </c>
      <c r="F46" s="644" t="str">
        <f>IF(A46="","",'12 - 1 - LISTADO DE ASEGURADOS'!$C$19)</f>
        <v/>
      </c>
      <c r="G46" s="644" t="str">
        <f>IF(A46="","",'12 - 1 - LISTADO DE ASEGURADOS'!C$9)</f>
        <v/>
      </c>
      <c r="H46" s="644" t="str">
        <f>IF(A46="","",'12 - 1 - LISTADO DE ASEGURADOS'!C$10)</f>
        <v/>
      </c>
      <c r="I46" s="644" t="str">
        <f>IF(A46="","",'12 - 1 - LISTADO DE ASEGURADOS'!C$11)</f>
        <v/>
      </c>
      <c r="J46" s="644" t="str">
        <f>IF(A46="","",'12 - 1 - LISTADO DE ASEGURADOS'!C$12)</f>
        <v/>
      </c>
      <c r="K46" s="644" t="str">
        <f>IF(B46="","",'12 - 1 - LISTADO DE ASEGURADOS'!C$13)</f>
        <v/>
      </c>
      <c r="L46" s="644" t="str">
        <f>IF(C46="","",'12 - 1 - LISTADO DE ASEGURADOS'!$J$10)</f>
        <v/>
      </c>
      <c r="M46" s="644" t="str">
        <f>IF(D46="","",'12 - 1 - LISTADO DE ASEGURADOS'!J$13)</f>
        <v/>
      </c>
      <c r="N46" s="645" t="str">
        <f>IF(A46="","",'12 - 1 - LISTADO DE ASEGURADOS'!C$16)</f>
        <v/>
      </c>
      <c r="O46" s="645" t="str">
        <f t="shared" ca="1" si="0"/>
        <v/>
      </c>
      <c r="P46" s="647" t="str">
        <f t="shared" si="1"/>
        <v/>
      </c>
      <c r="Q46" s="647" t="str">
        <f t="shared" si="1"/>
        <v/>
      </c>
    </row>
    <row r="47" spans="1:17" x14ac:dyDescent="0.25">
      <c r="A47" s="643" t="str">
        <f>IF('12 - 1 - LISTADO DE ASEGURADOS'!A383="","",'12 - 1 - LISTADO DE ASEGURADOS'!A383)</f>
        <v/>
      </c>
      <c r="B47" s="643" t="str">
        <f>IF('12 - 1 - LISTADO DE ASEGURADOS'!B383="","",'12 - 1 - LISTADO DE ASEGURADOS'!B383)</f>
        <v/>
      </c>
      <c r="C47" s="644" t="str">
        <f>IF(A47="","",'12 - 1 - LISTADO DE ASEGURADOS'!F383)</f>
        <v/>
      </c>
      <c r="D47" s="645" t="str">
        <f>IF(B47="","",'12 - 1 - LISTADO DE ASEGURADOS'!H383)</f>
        <v/>
      </c>
      <c r="E47" s="646" t="str">
        <f>'12 - 1 - LISTADO DE ASEGURADOS'!J383</f>
        <v/>
      </c>
      <c r="F47" s="644" t="str">
        <f>IF(A47="","",'12 - 1 - LISTADO DE ASEGURADOS'!$C$19)</f>
        <v/>
      </c>
      <c r="G47" s="644" t="str">
        <f>IF(A47="","",'12 - 1 - LISTADO DE ASEGURADOS'!C$9)</f>
        <v/>
      </c>
      <c r="H47" s="644" t="str">
        <f>IF(A47="","",'12 - 1 - LISTADO DE ASEGURADOS'!C$10)</f>
        <v/>
      </c>
      <c r="I47" s="644" t="str">
        <f>IF(A47="","",'12 - 1 - LISTADO DE ASEGURADOS'!C$11)</f>
        <v/>
      </c>
      <c r="J47" s="644" t="str">
        <f>IF(A47="","",'12 - 1 - LISTADO DE ASEGURADOS'!C$12)</f>
        <v/>
      </c>
      <c r="K47" s="644" t="str">
        <f>IF(B47="","",'12 - 1 - LISTADO DE ASEGURADOS'!C$13)</f>
        <v/>
      </c>
      <c r="L47" s="644" t="str">
        <f>IF(C47="","",'12 - 1 - LISTADO DE ASEGURADOS'!$J$10)</f>
        <v/>
      </c>
      <c r="M47" s="644" t="str">
        <f>IF(D47="","",'12 - 1 - LISTADO DE ASEGURADOS'!J$13)</f>
        <v/>
      </c>
      <c r="N47" s="645" t="str">
        <f>IF(A47="","",'12 - 1 - LISTADO DE ASEGURADOS'!C$16)</f>
        <v/>
      </c>
      <c r="O47" s="645" t="str">
        <f t="shared" ca="1" si="0"/>
        <v/>
      </c>
      <c r="P47" s="647" t="str">
        <f t="shared" si="1"/>
        <v/>
      </c>
      <c r="Q47" s="647" t="str">
        <f t="shared" si="1"/>
        <v/>
      </c>
    </row>
    <row r="48" spans="1:17" x14ac:dyDescent="0.25">
      <c r="A48" s="643" t="str">
        <f>IF('12 - 1 - LISTADO DE ASEGURADOS'!A384="","",'12 - 1 - LISTADO DE ASEGURADOS'!A384)</f>
        <v/>
      </c>
      <c r="B48" s="643" t="str">
        <f>IF('12 - 1 - LISTADO DE ASEGURADOS'!B384="","",'12 - 1 - LISTADO DE ASEGURADOS'!B384)</f>
        <v/>
      </c>
      <c r="C48" s="644" t="str">
        <f>IF(A48="","",'12 - 1 - LISTADO DE ASEGURADOS'!F384)</f>
        <v/>
      </c>
      <c r="D48" s="645" t="str">
        <f>IF(B48="","",'12 - 1 - LISTADO DE ASEGURADOS'!H384)</f>
        <v/>
      </c>
      <c r="E48" s="646" t="str">
        <f>'12 - 1 - LISTADO DE ASEGURADOS'!J384</f>
        <v/>
      </c>
      <c r="F48" s="644" t="str">
        <f>IF(A48="","",'12 - 1 - LISTADO DE ASEGURADOS'!$C$19)</f>
        <v/>
      </c>
      <c r="G48" s="644" t="str">
        <f>IF(A48="","",'12 - 1 - LISTADO DE ASEGURADOS'!C$9)</f>
        <v/>
      </c>
      <c r="H48" s="644" t="str">
        <f>IF(A48="","",'12 - 1 - LISTADO DE ASEGURADOS'!C$10)</f>
        <v/>
      </c>
      <c r="I48" s="644" t="str">
        <f>IF(A48="","",'12 - 1 - LISTADO DE ASEGURADOS'!C$11)</f>
        <v/>
      </c>
      <c r="J48" s="644" t="str">
        <f>IF(A48="","",'12 - 1 - LISTADO DE ASEGURADOS'!C$12)</f>
        <v/>
      </c>
      <c r="K48" s="644" t="str">
        <f>IF(B48="","",'12 - 1 - LISTADO DE ASEGURADOS'!C$13)</f>
        <v/>
      </c>
      <c r="L48" s="644" t="str">
        <f>IF(C48="","",'12 - 1 - LISTADO DE ASEGURADOS'!$J$10)</f>
        <v/>
      </c>
      <c r="M48" s="644" t="str">
        <f>IF(D48="","",'12 - 1 - LISTADO DE ASEGURADOS'!J$13)</f>
        <v/>
      </c>
      <c r="N48" s="645" t="str">
        <f>IF(A48="","",'12 - 1 - LISTADO DE ASEGURADOS'!C$16)</f>
        <v/>
      </c>
      <c r="O48" s="645" t="str">
        <f t="shared" ca="1" si="0"/>
        <v/>
      </c>
      <c r="P48" s="647" t="str">
        <f t="shared" si="1"/>
        <v/>
      </c>
      <c r="Q48" s="647" t="str">
        <f t="shared" si="1"/>
        <v/>
      </c>
    </row>
    <row r="49" spans="1:17" x14ac:dyDescent="0.25">
      <c r="A49" s="643" t="str">
        <f>IF('12 - 1 - LISTADO DE ASEGURADOS'!A385="","",'12 - 1 - LISTADO DE ASEGURADOS'!A385)</f>
        <v/>
      </c>
      <c r="B49" s="643" t="str">
        <f>IF('12 - 1 - LISTADO DE ASEGURADOS'!B385="","",'12 - 1 - LISTADO DE ASEGURADOS'!B385)</f>
        <v/>
      </c>
      <c r="C49" s="644" t="str">
        <f>IF(A49="","",'12 - 1 - LISTADO DE ASEGURADOS'!F385)</f>
        <v/>
      </c>
      <c r="D49" s="645" t="str">
        <f>IF(B49="","",'12 - 1 - LISTADO DE ASEGURADOS'!H385)</f>
        <v/>
      </c>
      <c r="E49" s="646" t="str">
        <f>'12 - 1 - LISTADO DE ASEGURADOS'!J385</f>
        <v/>
      </c>
      <c r="F49" s="644" t="str">
        <f>IF(A49="","",'12 - 1 - LISTADO DE ASEGURADOS'!$C$19)</f>
        <v/>
      </c>
      <c r="G49" s="644" t="str">
        <f>IF(A49="","",'12 - 1 - LISTADO DE ASEGURADOS'!C$9)</f>
        <v/>
      </c>
      <c r="H49" s="644" t="str">
        <f>IF(A49="","",'12 - 1 - LISTADO DE ASEGURADOS'!C$10)</f>
        <v/>
      </c>
      <c r="I49" s="644" t="str">
        <f>IF(A49="","",'12 - 1 - LISTADO DE ASEGURADOS'!C$11)</f>
        <v/>
      </c>
      <c r="J49" s="644" t="str">
        <f>IF(A49="","",'12 - 1 - LISTADO DE ASEGURADOS'!C$12)</f>
        <v/>
      </c>
      <c r="K49" s="644" t="str">
        <f>IF(B49="","",'12 - 1 - LISTADO DE ASEGURADOS'!C$13)</f>
        <v/>
      </c>
      <c r="L49" s="644" t="str">
        <f>IF(C49="","",'12 - 1 - LISTADO DE ASEGURADOS'!$J$10)</f>
        <v/>
      </c>
      <c r="M49" s="644" t="str">
        <f>IF(D49="","",'12 - 1 - LISTADO DE ASEGURADOS'!J$13)</f>
        <v/>
      </c>
      <c r="N49" s="645" t="str">
        <f>IF(A49="","",'12 - 1 - LISTADO DE ASEGURADOS'!C$16)</f>
        <v/>
      </c>
      <c r="O49" s="645" t="str">
        <f t="shared" ca="1" si="0"/>
        <v/>
      </c>
      <c r="P49" s="647" t="str">
        <f t="shared" si="1"/>
        <v/>
      </c>
      <c r="Q49" s="647" t="str">
        <f t="shared" si="1"/>
        <v/>
      </c>
    </row>
    <row r="50" spans="1:17" x14ac:dyDescent="0.25">
      <c r="A50" s="643" t="str">
        <f>IF('12 - 1 - LISTADO DE ASEGURADOS'!A386="","",'12 - 1 - LISTADO DE ASEGURADOS'!A386)</f>
        <v/>
      </c>
      <c r="B50" s="643" t="str">
        <f>IF('12 - 1 - LISTADO DE ASEGURADOS'!B386="","",'12 - 1 - LISTADO DE ASEGURADOS'!B386)</f>
        <v/>
      </c>
      <c r="C50" s="644" t="str">
        <f>IF(A50="","",'12 - 1 - LISTADO DE ASEGURADOS'!F386)</f>
        <v/>
      </c>
      <c r="D50" s="645" t="str">
        <f>IF(B50="","",'12 - 1 - LISTADO DE ASEGURADOS'!H386)</f>
        <v/>
      </c>
      <c r="E50" s="646" t="str">
        <f>'12 - 1 - LISTADO DE ASEGURADOS'!J386</f>
        <v/>
      </c>
      <c r="F50" s="644" t="str">
        <f>IF(A50="","",'12 - 1 - LISTADO DE ASEGURADOS'!$C$19)</f>
        <v/>
      </c>
      <c r="G50" s="644" t="str">
        <f>IF(A50="","",'12 - 1 - LISTADO DE ASEGURADOS'!C$9)</f>
        <v/>
      </c>
      <c r="H50" s="644" t="str">
        <f>IF(A50="","",'12 - 1 - LISTADO DE ASEGURADOS'!C$10)</f>
        <v/>
      </c>
      <c r="I50" s="644" t="str">
        <f>IF(A50="","",'12 - 1 - LISTADO DE ASEGURADOS'!C$11)</f>
        <v/>
      </c>
      <c r="J50" s="644" t="str">
        <f>IF(A50="","",'12 - 1 - LISTADO DE ASEGURADOS'!C$12)</f>
        <v/>
      </c>
      <c r="K50" s="644" t="str">
        <f>IF(B50="","",'12 - 1 - LISTADO DE ASEGURADOS'!C$13)</f>
        <v/>
      </c>
      <c r="L50" s="644" t="str">
        <f>IF(C50="","",'12 - 1 - LISTADO DE ASEGURADOS'!$J$10)</f>
        <v/>
      </c>
      <c r="M50" s="644" t="str">
        <f>IF(D50="","",'12 - 1 - LISTADO DE ASEGURADOS'!J$13)</f>
        <v/>
      </c>
      <c r="N50" s="645" t="str">
        <f>IF(A50="","",'12 - 1 - LISTADO DE ASEGURADOS'!C$16)</f>
        <v/>
      </c>
      <c r="O50" s="645" t="str">
        <f t="shared" ca="1" si="0"/>
        <v/>
      </c>
      <c r="P50" s="647" t="str">
        <f t="shared" si="1"/>
        <v/>
      </c>
      <c r="Q50" s="647" t="str">
        <f t="shared" si="1"/>
        <v/>
      </c>
    </row>
    <row r="51" spans="1:17" x14ac:dyDescent="0.25">
      <c r="A51" s="643" t="str">
        <f>IF('12 - 1 - LISTADO DE ASEGURADOS'!A387="","",'12 - 1 - LISTADO DE ASEGURADOS'!A387)</f>
        <v/>
      </c>
      <c r="B51" s="643" t="str">
        <f>IF('12 - 1 - LISTADO DE ASEGURADOS'!B387="","",'12 - 1 - LISTADO DE ASEGURADOS'!B387)</f>
        <v/>
      </c>
      <c r="C51" s="644" t="str">
        <f>IF(A51="","",'12 - 1 - LISTADO DE ASEGURADOS'!F387)</f>
        <v/>
      </c>
      <c r="D51" s="645" t="str">
        <f>IF(B51="","",'12 - 1 - LISTADO DE ASEGURADOS'!H387)</f>
        <v/>
      </c>
      <c r="E51" s="646" t="str">
        <f>'12 - 1 - LISTADO DE ASEGURADOS'!J387</f>
        <v/>
      </c>
      <c r="F51" s="644" t="str">
        <f>IF(A51="","",'12 - 1 - LISTADO DE ASEGURADOS'!$C$19)</f>
        <v/>
      </c>
      <c r="G51" s="644" t="str">
        <f>IF(A51="","",'12 - 1 - LISTADO DE ASEGURADOS'!C$9)</f>
        <v/>
      </c>
      <c r="H51" s="644" t="str">
        <f>IF(A51="","",'12 - 1 - LISTADO DE ASEGURADOS'!C$10)</f>
        <v/>
      </c>
      <c r="I51" s="644" t="str">
        <f>IF(A51="","",'12 - 1 - LISTADO DE ASEGURADOS'!C$11)</f>
        <v/>
      </c>
      <c r="J51" s="644" t="str">
        <f>IF(A51="","",'12 - 1 - LISTADO DE ASEGURADOS'!C$12)</f>
        <v/>
      </c>
      <c r="K51" s="644" t="str">
        <f>IF(B51="","",'12 - 1 - LISTADO DE ASEGURADOS'!C$13)</f>
        <v/>
      </c>
      <c r="L51" s="644" t="str">
        <f>IF(C51="","",'12 - 1 - LISTADO DE ASEGURADOS'!$J$10)</f>
        <v/>
      </c>
      <c r="M51" s="644" t="str">
        <f>IF(D51="","",'12 - 1 - LISTADO DE ASEGURADOS'!J$13)</f>
        <v/>
      </c>
      <c r="N51" s="645" t="str">
        <f>IF(A51="","",'12 - 1 - LISTADO DE ASEGURADOS'!C$16)</f>
        <v/>
      </c>
      <c r="O51" s="645" t="str">
        <f t="shared" ca="1" si="0"/>
        <v/>
      </c>
      <c r="P51" s="647" t="str">
        <f t="shared" si="1"/>
        <v/>
      </c>
      <c r="Q51" s="647" t="str">
        <f t="shared" si="1"/>
        <v/>
      </c>
    </row>
    <row r="52" spans="1:17" x14ac:dyDescent="0.25">
      <c r="A52" s="643" t="str">
        <f>IF('12 - 1 - LISTADO DE ASEGURADOS'!A388="","",'12 - 1 - LISTADO DE ASEGURADOS'!A388)</f>
        <v/>
      </c>
      <c r="B52" s="643" t="str">
        <f>IF('12 - 1 - LISTADO DE ASEGURADOS'!B388="","",'12 - 1 - LISTADO DE ASEGURADOS'!B388)</f>
        <v/>
      </c>
      <c r="C52" s="644" t="str">
        <f>IF(A52="","",'12 - 1 - LISTADO DE ASEGURADOS'!F388)</f>
        <v/>
      </c>
      <c r="D52" s="645" t="str">
        <f>IF(B52="","",'12 - 1 - LISTADO DE ASEGURADOS'!H388)</f>
        <v/>
      </c>
      <c r="E52" s="646" t="str">
        <f>'12 - 1 - LISTADO DE ASEGURADOS'!J388</f>
        <v/>
      </c>
      <c r="F52" s="644" t="str">
        <f>IF(A52="","",'12 - 1 - LISTADO DE ASEGURADOS'!$C$19)</f>
        <v/>
      </c>
      <c r="G52" s="644" t="str">
        <f>IF(A52="","",'12 - 1 - LISTADO DE ASEGURADOS'!C$9)</f>
        <v/>
      </c>
      <c r="H52" s="644" t="str">
        <f>IF(A52="","",'12 - 1 - LISTADO DE ASEGURADOS'!C$10)</f>
        <v/>
      </c>
      <c r="I52" s="644" t="str">
        <f>IF(A52="","",'12 - 1 - LISTADO DE ASEGURADOS'!C$11)</f>
        <v/>
      </c>
      <c r="J52" s="644" t="str">
        <f>IF(A52="","",'12 - 1 - LISTADO DE ASEGURADOS'!C$12)</f>
        <v/>
      </c>
      <c r="K52" s="644" t="str">
        <f>IF(B52="","",'12 - 1 - LISTADO DE ASEGURADOS'!C$13)</f>
        <v/>
      </c>
      <c r="L52" s="644" t="str">
        <f>IF(C52="","",'12 - 1 - LISTADO DE ASEGURADOS'!$J$10)</f>
        <v/>
      </c>
      <c r="M52" s="644" t="str">
        <f>IF(D52="","",'12 - 1 - LISTADO DE ASEGURADOS'!J$13)</f>
        <v/>
      </c>
      <c r="N52" s="645" t="str">
        <f>IF(A52="","",'12 - 1 - LISTADO DE ASEGURADOS'!C$16)</f>
        <v/>
      </c>
      <c r="O52" s="645" t="str">
        <f t="shared" ca="1" si="0"/>
        <v/>
      </c>
      <c r="P52" s="647" t="str">
        <f t="shared" si="1"/>
        <v/>
      </c>
      <c r="Q52" s="647" t="str">
        <f t="shared" si="1"/>
        <v/>
      </c>
    </row>
    <row r="53" spans="1:17" x14ac:dyDescent="0.25">
      <c r="A53" s="643" t="str">
        <f>IF('12 - 1 - LISTADO DE ASEGURADOS'!A389="","",'12 - 1 - LISTADO DE ASEGURADOS'!A389)</f>
        <v/>
      </c>
      <c r="B53" s="643" t="str">
        <f>IF('12 - 1 - LISTADO DE ASEGURADOS'!B389="","",'12 - 1 - LISTADO DE ASEGURADOS'!B389)</f>
        <v/>
      </c>
      <c r="C53" s="644" t="str">
        <f>IF(A53="","",'12 - 1 - LISTADO DE ASEGURADOS'!F389)</f>
        <v/>
      </c>
      <c r="D53" s="645" t="str">
        <f>IF(B53="","",'12 - 1 - LISTADO DE ASEGURADOS'!H389)</f>
        <v/>
      </c>
      <c r="E53" s="646" t="str">
        <f>'12 - 1 - LISTADO DE ASEGURADOS'!J389</f>
        <v/>
      </c>
      <c r="F53" s="644" t="str">
        <f>IF(A53="","",'12 - 1 - LISTADO DE ASEGURADOS'!$C$19)</f>
        <v/>
      </c>
      <c r="G53" s="644" t="str">
        <f>IF(A53="","",'12 - 1 - LISTADO DE ASEGURADOS'!C$9)</f>
        <v/>
      </c>
      <c r="H53" s="644" t="str">
        <f>IF(A53="","",'12 - 1 - LISTADO DE ASEGURADOS'!C$10)</f>
        <v/>
      </c>
      <c r="I53" s="644" t="str">
        <f>IF(A53="","",'12 - 1 - LISTADO DE ASEGURADOS'!C$11)</f>
        <v/>
      </c>
      <c r="J53" s="644" t="str">
        <f>IF(A53="","",'12 - 1 - LISTADO DE ASEGURADOS'!C$12)</f>
        <v/>
      </c>
      <c r="K53" s="644" t="str">
        <f>IF(B53="","",'12 - 1 - LISTADO DE ASEGURADOS'!C$13)</f>
        <v/>
      </c>
      <c r="L53" s="644" t="str">
        <f>IF(C53="","",'12 - 1 - LISTADO DE ASEGURADOS'!$J$10)</f>
        <v/>
      </c>
      <c r="M53" s="644" t="str">
        <f>IF(D53="","",'12 - 1 - LISTADO DE ASEGURADOS'!J$13)</f>
        <v/>
      </c>
      <c r="N53" s="645" t="str">
        <f>IF(A53="","",'12 - 1 - LISTADO DE ASEGURADOS'!C$16)</f>
        <v/>
      </c>
      <c r="O53" s="645" t="str">
        <f t="shared" ca="1" si="0"/>
        <v/>
      </c>
      <c r="P53" s="647" t="str">
        <f t="shared" si="1"/>
        <v/>
      </c>
      <c r="Q53" s="647" t="str">
        <f t="shared" si="1"/>
        <v/>
      </c>
    </row>
    <row r="54" spans="1:17" x14ac:dyDescent="0.25">
      <c r="A54" s="643" t="str">
        <f>IF('12 - 1 - LISTADO DE ASEGURADOS'!A390="","",'12 - 1 - LISTADO DE ASEGURADOS'!A390)</f>
        <v/>
      </c>
      <c r="B54" s="643" t="str">
        <f>IF('12 - 1 - LISTADO DE ASEGURADOS'!B390="","",'12 - 1 - LISTADO DE ASEGURADOS'!B390)</f>
        <v/>
      </c>
      <c r="C54" s="644" t="str">
        <f>IF(A54="","",'12 - 1 - LISTADO DE ASEGURADOS'!F390)</f>
        <v/>
      </c>
      <c r="D54" s="645" t="str">
        <f>IF(B54="","",'12 - 1 - LISTADO DE ASEGURADOS'!H390)</f>
        <v/>
      </c>
      <c r="E54" s="646" t="str">
        <f>'12 - 1 - LISTADO DE ASEGURADOS'!J390</f>
        <v/>
      </c>
      <c r="F54" s="644" t="str">
        <f>IF(A54="","",'12 - 1 - LISTADO DE ASEGURADOS'!$C$19)</f>
        <v/>
      </c>
      <c r="G54" s="644" t="str">
        <f>IF(A54="","",'12 - 1 - LISTADO DE ASEGURADOS'!C$9)</f>
        <v/>
      </c>
      <c r="H54" s="644" t="str">
        <f>IF(A54="","",'12 - 1 - LISTADO DE ASEGURADOS'!C$10)</f>
        <v/>
      </c>
      <c r="I54" s="644" t="str">
        <f>IF(A54="","",'12 - 1 - LISTADO DE ASEGURADOS'!C$11)</f>
        <v/>
      </c>
      <c r="J54" s="644" t="str">
        <f>IF(A54="","",'12 - 1 - LISTADO DE ASEGURADOS'!C$12)</f>
        <v/>
      </c>
      <c r="K54" s="644" t="str">
        <f>IF(B54="","",'12 - 1 - LISTADO DE ASEGURADOS'!C$13)</f>
        <v/>
      </c>
      <c r="L54" s="644" t="str">
        <f>IF(C54="","",'12 - 1 - LISTADO DE ASEGURADOS'!$J$10)</f>
        <v/>
      </c>
      <c r="M54" s="644" t="str">
        <f>IF(D54="","",'12 - 1 - LISTADO DE ASEGURADOS'!J$13)</f>
        <v/>
      </c>
      <c r="N54" s="645" t="str">
        <f>IF(A54="","",'12 - 1 - LISTADO DE ASEGURADOS'!C$16)</f>
        <v/>
      </c>
      <c r="O54" s="645" t="str">
        <f t="shared" ca="1" si="0"/>
        <v/>
      </c>
      <c r="P54" s="647" t="str">
        <f t="shared" si="1"/>
        <v/>
      </c>
      <c r="Q54" s="647" t="str">
        <f t="shared" si="1"/>
        <v/>
      </c>
    </row>
    <row r="55" spans="1:17" x14ac:dyDescent="0.25">
      <c r="A55" s="643" t="str">
        <f>IF('12 - 1 - LISTADO DE ASEGURADOS'!A391="","",'12 - 1 - LISTADO DE ASEGURADOS'!A391)</f>
        <v/>
      </c>
      <c r="B55" s="643" t="str">
        <f>IF('12 - 1 - LISTADO DE ASEGURADOS'!B391="","",'12 - 1 - LISTADO DE ASEGURADOS'!B391)</f>
        <v/>
      </c>
      <c r="C55" s="644" t="str">
        <f>IF(A55="","",'12 - 1 - LISTADO DE ASEGURADOS'!F391)</f>
        <v/>
      </c>
      <c r="D55" s="645" t="str">
        <f>IF(B55="","",'12 - 1 - LISTADO DE ASEGURADOS'!H391)</f>
        <v/>
      </c>
      <c r="E55" s="646" t="str">
        <f>'12 - 1 - LISTADO DE ASEGURADOS'!J391</f>
        <v/>
      </c>
      <c r="F55" s="644" t="str">
        <f>IF(A55="","",'12 - 1 - LISTADO DE ASEGURADOS'!$C$19)</f>
        <v/>
      </c>
      <c r="G55" s="644" t="str">
        <f>IF(A55="","",'12 - 1 - LISTADO DE ASEGURADOS'!C$9)</f>
        <v/>
      </c>
      <c r="H55" s="644" t="str">
        <f>IF(A55="","",'12 - 1 - LISTADO DE ASEGURADOS'!C$10)</f>
        <v/>
      </c>
      <c r="I55" s="644" t="str">
        <f>IF(A55="","",'12 - 1 - LISTADO DE ASEGURADOS'!C$11)</f>
        <v/>
      </c>
      <c r="J55" s="644" t="str">
        <f>IF(A55="","",'12 - 1 - LISTADO DE ASEGURADOS'!C$12)</f>
        <v/>
      </c>
      <c r="K55" s="644" t="str">
        <f>IF(B55="","",'12 - 1 - LISTADO DE ASEGURADOS'!C$13)</f>
        <v/>
      </c>
      <c r="L55" s="644" t="str">
        <f>IF(C55="","",'12 - 1 - LISTADO DE ASEGURADOS'!$J$10)</f>
        <v/>
      </c>
      <c r="M55" s="644" t="str">
        <f>IF(D55="","",'12 - 1 - LISTADO DE ASEGURADOS'!J$13)</f>
        <v/>
      </c>
      <c r="N55" s="645" t="str">
        <f>IF(A55="","",'12 - 1 - LISTADO DE ASEGURADOS'!C$16)</f>
        <v/>
      </c>
      <c r="O55" s="645" t="str">
        <f t="shared" ca="1" si="0"/>
        <v/>
      </c>
      <c r="P55" s="647" t="str">
        <f t="shared" si="1"/>
        <v/>
      </c>
      <c r="Q55" s="647" t="str">
        <f t="shared" si="1"/>
        <v/>
      </c>
    </row>
    <row r="56" spans="1:17" x14ac:dyDescent="0.25">
      <c r="A56" s="643" t="str">
        <f>IF('12 - 1 - LISTADO DE ASEGURADOS'!A392="","",'12 - 1 - LISTADO DE ASEGURADOS'!A392)</f>
        <v/>
      </c>
      <c r="B56" s="643" t="str">
        <f>IF('12 - 1 - LISTADO DE ASEGURADOS'!B392="","",'12 - 1 - LISTADO DE ASEGURADOS'!B392)</f>
        <v/>
      </c>
      <c r="C56" s="644" t="str">
        <f>IF(A56="","",'12 - 1 - LISTADO DE ASEGURADOS'!F392)</f>
        <v/>
      </c>
      <c r="D56" s="645" t="str">
        <f>IF(B56="","",'12 - 1 - LISTADO DE ASEGURADOS'!H392)</f>
        <v/>
      </c>
      <c r="E56" s="646" t="str">
        <f>'12 - 1 - LISTADO DE ASEGURADOS'!J392</f>
        <v/>
      </c>
      <c r="F56" s="644" t="str">
        <f>IF(A56="","",'12 - 1 - LISTADO DE ASEGURADOS'!$C$19)</f>
        <v/>
      </c>
      <c r="G56" s="644" t="str">
        <f>IF(A56="","",'12 - 1 - LISTADO DE ASEGURADOS'!C$9)</f>
        <v/>
      </c>
      <c r="H56" s="644" t="str">
        <f>IF(A56="","",'12 - 1 - LISTADO DE ASEGURADOS'!C$10)</f>
        <v/>
      </c>
      <c r="I56" s="644" t="str">
        <f>IF(A56="","",'12 - 1 - LISTADO DE ASEGURADOS'!C$11)</f>
        <v/>
      </c>
      <c r="J56" s="644" t="str">
        <f>IF(A56="","",'12 - 1 - LISTADO DE ASEGURADOS'!C$12)</f>
        <v/>
      </c>
      <c r="K56" s="644" t="str">
        <f>IF(B56="","",'12 - 1 - LISTADO DE ASEGURADOS'!C$13)</f>
        <v/>
      </c>
      <c r="L56" s="644" t="str">
        <f>IF(C56="","",'12 - 1 - LISTADO DE ASEGURADOS'!$J$10)</f>
        <v/>
      </c>
      <c r="M56" s="644" t="str">
        <f>IF(D56="","",'12 - 1 - LISTADO DE ASEGURADOS'!J$13)</f>
        <v/>
      </c>
      <c r="N56" s="645" t="str">
        <f>IF(A56="","",'12 - 1 - LISTADO DE ASEGURADOS'!C$16)</f>
        <v/>
      </c>
      <c r="O56" s="645" t="str">
        <f t="shared" ca="1" si="0"/>
        <v/>
      </c>
      <c r="P56" s="647" t="str">
        <f t="shared" si="1"/>
        <v/>
      </c>
      <c r="Q56" s="647" t="str">
        <f t="shared" si="1"/>
        <v/>
      </c>
    </row>
    <row r="57" spans="1:17" x14ac:dyDescent="0.25">
      <c r="A57" s="643" t="str">
        <f>IF('12 - 1 - LISTADO DE ASEGURADOS'!A393="","",'12 - 1 - LISTADO DE ASEGURADOS'!A393)</f>
        <v/>
      </c>
      <c r="B57" s="643" t="str">
        <f>IF('12 - 1 - LISTADO DE ASEGURADOS'!B393="","",'12 - 1 - LISTADO DE ASEGURADOS'!B393)</f>
        <v/>
      </c>
      <c r="C57" s="644" t="str">
        <f>IF(A57="","",'12 - 1 - LISTADO DE ASEGURADOS'!F393)</f>
        <v/>
      </c>
      <c r="D57" s="645" t="str">
        <f>IF(B57="","",'12 - 1 - LISTADO DE ASEGURADOS'!H393)</f>
        <v/>
      </c>
      <c r="E57" s="646" t="str">
        <f>'12 - 1 - LISTADO DE ASEGURADOS'!J393</f>
        <v/>
      </c>
      <c r="F57" s="644" t="str">
        <f>IF(A57="","",'12 - 1 - LISTADO DE ASEGURADOS'!$C$19)</f>
        <v/>
      </c>
      <c r="G57" s="644" t="str">
        <f>IF(A57="","",'12 - 1 - LISTADO DE ASEGURADOS'!C$9)</f>
        <v/>
      </c>
      <c r="H57" s="644" t="str">
        <f>IF(A57="","",'12 - 1 - LISTADO DE ASEGURADOS'!C$10)</f>
        <v/>
      </c>
      <c r="I57" s="644" t="str">
        <f>IF(A57="","",'12 - 1 - LISTADO DE ASEGURADOS'!C$11)</f>
        <v/>
      </c>
      <c r="J57" s="644" t="str">
        <f>IF(A57="","",'12 - 1 - LISTADO DE ASEGURADOS'!C$12)</f>
        <v/>
      </c>
      <c r="K57" s="644" t="str">
        <f>IF(B57="","",'12 - 1 - LISTADO DE ASEGURADOS'!C$13)</f>
        <v/>
      </c>
      <c r="L57" s="644" t="str">
        <f>IF(C57="","",'12 - 1 - LISTADO DE ASEGURADOS'!$J$10)</f>
        <v/>
      </c>
      <c r="M57" s="644" t="str">
        <f>IF(D57="","",'12 - 1 - LISTADO DE ASEGURADOS'!J$13)</f>
        <v/>
      </c>
      <c r="N57" s="645" t="str">
        <f>IF(A57="","",'12 - 1 - LISTADO DE ASEGURADOS'!C$16)</f>
        <v/>
      </c>
      <c r="O57" s="645" t="str">
        <f t="shared" ca="1" si="0"/>
        <v/>
      </c>
      <c r="P57" s="647" t="str">
        <f t="shared" si="1"/>
        <v/>
      </c>
      <c r="Q57" s="647" t="str">
        <f t="shared" si="1"/>
        <v/>
      </c>
    </row>
    <row r="58" spans="1:17" x14ac:dyDescent="0.25">
      <c r="A58" s="643" t="str">
        <f>IF('12 - 1 - LISTADO DE ASEGURADOS'!A394="","",'12 - 1 - LISTADO DE ASEGURADOS'!A394)</f>
        <v/>
      </c>
      <c r="B58" s="643" t="str">
        <f>IF('12 - 1 - LISTADO DE ASEGURADOS'!B394="","",'12 - 1 - LISTADO DE ASEGURADOS'!B394)</f>
        <v/>
      </c>
      <c r="C58" s="644" t="str">
        <f>IF(A58="","",'12 - 1 - LISTADO DE ASEGURADOS'!F394)</f>
        <v/>
      </c>
      <c r="D58" s="645" t="str">
        <f>IF(B58="","",'12 - 1 - LISTADO DE ASEGURADOS'!H394)</f>
        <v/>
      </c>
      <c r="E58" s="646" t="str">
        <f>'12 - 1 - LISTADO DE ASEGURADOS'!J394</f>
        <v/>
      </c>
      <c r="F58" s="644" t="str">
        <f>IF(A58="","",'12 - 1 - LISTADO DE ASEGURADOS'!$C$19)</f>
        <v/>
      </c>
      <c r="G58" s="644" t="str">
        <f>IF(A58="","",'12 - 1 - LISTADO DE ASEGURADOS'!C$9)</f>
        <v/>
      </c>
      <c r="H58" s="644" t="str">
        <f>IF(A58="","",'12 - 1 - LISTADO DE ASEGURADOS'!C$10)</f>
        <v/>
      </c>
      <c r="I58" s="644" t="str">
        <f>IF(A58="","",'12 - 1 - LISTADO DE ASEGURADOS'!C$11)</f>
        <v/>
      </c>
      <c r="J58" s="644" t="str">
        <f>IF(A58="","",'12 - 1 - LISTADO DE ASEGURADOS'!C$12)</f>
        <v/>
      </c>
      <c r="K58" s="644" t="str">
        <f>IF(B58="","",'12 - 1 - LISTADO DE ASEGURADOS'!C$13)</f>
        <v/>
      </c>
      <c r="L58" s="644" t="str">
        <f>IF(C58="","",'12 - 1 - LISTADO DE ASEGURADOS'!$J$10)</f>
        <v/>
      </c>
      <c r="M58" s="644" t="str">
        <f>IF(D58="","",'12 - 1 - LISTADO DE ASEGURADOS'!J$13)</f>
        <v/>
      </c>
      <c r="N58" s="645" t="str">
        <f>IF(A58="","",'12 - 1 - LISTADO DE ASEGURADOS'!C$16)</f>
        <v/>
      </c>
      <c r="O58" s="645" t="str">
        <f t="shared" ca="1" si="0"/>
        <v/>
      </c>
      <c r="P58" s="647" t="str">
        <f t="shared" si="1"/>
        <v/>
      </c>
      <c r="Q58" s="647" t="str">
        <f t="shared" si="1"/>
        <v/>
      </c>
    </row>
    <row r="59" spans="1:17" x14ac:dyDescent="0.25">
      <c r="A59" s="643" t="str">
        <f>IF('12 - 1 - LISTADO DE ASEGURADOS'!A395="","",'12 - 1 - LISTADO DE ASEGURADOS'!A395)</f>
        <v/>
      </c>
      <c r="B59" s="643" t="str">
        <f>IF('12 - 1 - LISTADO DE ASEGURADOS'!B395="","",'12 - 1 - LISTADO DE ASEGURADOS'!B395)</f>
        <v/>
      </c>
      <c r="C59" s="644" t="str">
        <f>IF(A59="","",'12 - 1 - LISTADO DE ASEGURADOS'!F395)</f>
        <v/>
      </c>
      <c r="D59" s="645" t="str">
        <f>IF(B59="","",'12 - 1 - LISTADO DE ASEGURADOS'!H395)</f>
        <v/>
      </c>
      <c r="E59" s="646" t="str">
        <f>'12 - 1 - LISTADO DE ASEGURADOS'!J395</f>
        <v/>
      </c>
      <c r="F59" s="644" t="str">
        <f>IF(A59="","",'12 - 1 - LISTADO DE ASEGURADOS'!$C$19)</f>
        <v/>
      </c>
      <c r="G59" s="644" t="str">
        <f>IF(A59="","",'12 - 1 - LISTADO DE ASEGURADOS'!C$9)</f>
        <v/>
      </c>
      <c r="H59" s="644" t="str">
        <f>IF(A59="","",'12 - 1 - LISTADO DE ASEGURADOS'!C$10)</f>
        <v/>
      </c>
      <c r="I59" s="644" t="str">
        <f>IF(A59="","",'12 - 1 - LISTADO DE ASEGURADOS'!C$11)</f>
        <v/>
      </c>
      <c r="J59" s="644" t="str">
        <f>IF(A59="","",'12 - 1 - LISTADO DE ASEGURADOS'!C$12)</f>
        <v/>
      </c>
      <c r="K59" s="644" t="str">
        <f>IF(B59="","",'12 - 1 - LISTADO DE ASEGURADOS'!C$13)</f>
        <v/>
      </c>
      <c r="L59" s="644" t="str">
        <f>IF(C59="","",'12 - 1 - LISTADO DE ASEGURADOS'!$J$10)</f>
        <v/>
      </c>
      <c r="M59" s="644" t="str">
        <f>IF(D59="","",'12 - 1 - LISTADO DE ASEGURADOS'!J$13)</f>
        <v/>
      </c>
      <c r="N59" s="645" t="str">
        <f>IF(A59="","",'12 - 1 - LISTADO DE ASEGURADOS'!C$16)</f>
        <v/>
      </c>
      <c r="O59" s="645" t="str">
        <f t="shared" ca="1" si="0"/>
        <v/>
      </c>
      <c r="P59" s="647" t="str">
        <f t="shared" si="1"/>
        <v/>
      </c>
      <c r="Q59" s="647" t="str">
        <f t="shared" si="1"/>
        <v/>
      </c>
    </row>
    <row r="60" spans="1:17" x14ac:dyDescent="0.25">
      <c r="A60" s="643" t="str">
        <f>IF('12 - 1 - LISTADO DE ASEGURADOS'!A396="","",'12 - 1 - LISTADO DE ASEGURADOS'!A396)</f>
        <v/>
      </c>
      <c r="B60" s="643" t="str">
        <f>IF('12 - 1 - LISTADO DE ASEGURADOS'!B396="","",'12 - 1 - LISTADO DE ASEGURADOS'!B396)</f>
        <v/>
      </c>
      <c r="C60" s="644" t="str">
        <f>IF(A60="","",'12 - 1 - LISTADO DE ASEGURADOS'!F396)</f>
        <v/>
      </c>
      <c r="D60" s="645" t="str">
        <f>IF(B60="","",'12 - 1 - LISTADO DE ASEGURADOS'!H396)</f>
        <v/>
      </c>
      <c r="E60" s="646" t="str">
        <f>'12 - 1 - LISTADO DE ASEGURADOS'!J396</f>
        <v/>
      </c>
      <c r="F60" s="644" t="str">
        <f>IF(A60="","",'12 - 1 - LISTADO DE ASEGURADOS'!$C$19)</f>
        <v/>
      </c>
      <c r="G60" s="644" t="str">
        <f>IF(A60="","",'12 - 1 - LISTADO DE ASEGURADOS'!C$9)</f>
        <v/>
      </c>
      <c r="H60" s="644" t="str">
        <f>IF(A60="","",'12 - 1 - LISTADO DE ASEGURADOS'!C$10)</f>
        <v/>
      </c>
      <c r="I60" s="644" t="str">
        <f>IF(A60="","",'12 - 1 - LISTADO DE ASEGURADOS'!C$11)</f>
        <v/>
      </c>
      <c r="J60" s="644" t="str">
        <f>IF(A60="","",'12 - 1 - LISTADO DE ASEGURADOS'!C$12)</f>
        <v/>
      </c>
      <c r="K60" s="644" t="str">
        <f>IF(B60="","",'12 - 1 - LISTADO DE ASEGURADOS'!C$13)</f>
        <v/>
      </c>
      <c r="L60" s="644" t="str">
        <f>IF(C60="","",'12 - 1 - LISTADO DE ASEGURADOS'!$J$10)</f>
        <v/>
      </c>
      <c r="M60" s="644" t="str">
        <f>IF(D60="","",'12 - 1 - LISTADO DE ASEGURADOS'!J$13)</f>
        <v/>
      </c>
      <c r="N60" s="645" t="str">
        <f>IF(A60="","",'12 - 1 - LISTADO DE ASEGURADOS'!C$16)</f>
        <v/>
      </c>
      <c r="O60" s="645" t="str">
        <f t="shared" ca="1" si="0"/>
        <v/>
      </c>
      <c r="P60" s="647" t="str">
        <f t="shared" si="1"/>
        <v/>
      </c>
      <c r="Q60" s="647" t="str">
        <f t="shared" si="1"/>
        <v/>
      </c>
    </row>
    <row r="61" spans="1:17" x14ac:dyDescent="0.25">
      <c r="A61" s="643" t="str">
        <f>IF('12 - 1 - LISTADO DE ASEGURADOS'!A397="","",'12 - 1 - LISTADO DE ASEGURADOS'!A397)</f>
        <v/>
      </c>
      <c r="B61" s="643" t="str">
        <f>IF('12 - 1 - LISTADO DE ASEGURADOS'!B397="","",'12 - 1 - LISTADO DE ASEGURADOS'!B397)</f>
        <v/>
      </c>
      <c r="C61" s="644" t="str">
        <f>IF(A61="","",'12 - 1 - LISTADO DE ASEGURADOS'!F397)</f>
        <v/>
      </c>
      <c r="D61" s="645" t="str">
        <f>IF(B61="","",'12 - 1 - LISTADO DE ASEGURADOS'!H397)</f>
        <v/>
      </c>
      <c r="E61" s="646" t="str">
        <f>'12 - 1 - LISTADO DE ASEGURADOS'!J397</f>
        <v/>
      </c>
      <c r="F61" s="644" t="str">
        <f>IF(A61="","",'12 - 1 - LISTADO DE ASEGURADOS'!$C$19)</f>
        <v/>
      </c>
      <c r="G61" s="644" t="str">
        <f>IF(A61="","",'12 - 1 - LISTADO DE ASEGURADOS'!C$9)</f>
        <v/>
      </c>
      <c r="H61" s="644" t="str">
        <f>IF(A61="","",'12 - 1 - LISTADO DE ASEGURADOS'!C$10)</f>
        <v/>
      </c>
      <c r="I61" s="644" t="str">
        <f>IF(A61="","",'12 - 1 - LISTADO DE ASEGURADOS'!C$11)</f>
        <v/>
      </c>
      <c r="J61" s="644" t="str">
        <f>IF(A61="","",'12 - 1 - LISTADO DE ASEGURADOS'!C$12)</f>
        <v/>
      </c>
      <c r="K61" s="644" t="str">
        <f>IF(B61="","",'12 - 1 - LISTADO DE ASEGURADOS'!C$13)</f>
        <v/>
      </c>
      <c r="L61" s="644" t="str">
        <f>IF(C61="","",'12 - 1 - LISTADO DE ASEGURADOS'!$J$10)</f>
        <v/>
      </c>
      <c r="M61" s="644" t="str">
        <f>IF(D61="","",'12 - 1 - LISTADO DE ASEGURADOS'!J$13)</f>
        <v/>
      </c>
      <c r="N61" s="645" t="str">
        <f>IF(A61="","",'12 - 1 - LISTADO DE ASEGURADOS'!C$16)</f>
        <v/>
      </c>
      <c r="O61" s="645" t="str">
        <f t="shared" ca="1" si="0"/>
        <v/>
      </c>
      <c r="P61" s="647" t="str">
        <f t="shared" si="1"/>
        <v/>
      </c>
      <c r="Q61" s="647" t="str">
        <f t="shared" si="1"/>
        <v/>
      </c>
    </row>
    <row r="62" spans="1:17" x14ac:dyDescent="0.25">
      <c r="A62" s="643" t="str">
        <f>IF('12 - 1 - LISTADO DE ASEGURADOS'!A398="","",'12 - 1 - LISTADO DE ASEGURADOS'!A398)</f>
        <v/>
      </c>
      <c r="B62" s="643" t="str">
        <f>IF('12 - 1 - LISTADO DE ASEGURADOS'!B398="","",'12 - 1 - LISTADO DE ASEGURADOS'!B398)</f>
        <v/>
      </c>
      <c r="C62" s="644" t="str">
        <f>IF(A62="","",'12 - 1 - LISTADO DE ASEGURADOS'!F398)</f>
        <v/>
      </c>
      <c r="D62" s="645" t="str">
        <f>IF(B62="","",'12 - 1 - LISTADO DE ASEGURADOS'!H398)</f>
        <v/>
      </c>
      <c r="E62" s="646" t="str">
        <f>'12 - 1 - LISTADO DE ASEGURADOS'!J398</f>
        <v/>
      </c>
      <c r="F62" s="644" t="str">
        <f>IF(A62="","",'12 - 1 - LISTADO DE ASEGURADOS'!$C$19)</f>
        <v/>
      </c>
      <c r="G62" s="644" t="str">
        <f>IF(A62="","",'12 - 1 - LISTADO DE ASEGURADOS'!C$9)</f>
        <v/>
      </c>
      <c r="H62" s="644" t="str">
        <f>IF(A62="","",'12 - 1 - LISTADO DE ASEGURADOS'!C$10)</f>
        <v/>
      </c>
      <c r="I62" s="644" t="str">
        <f>IF(A62="","",'12 - 1 - LISTADO DE ASEGURADOS'!C$11)</f>
        <v/>
      </c>
      <c r="J62" s="644" t="str">
        <f>IF(A62="","",'12 - 1 - LISTADO DE ASEGURADOS'!C$12)</f>
        <v/>
      </c>
      <c r="K62" s="644" t="str">
        <f>IF(B62="","",'12 - 1 - LISTADO DE ASEGURADOS'!C$13)</f>
        <v/>
      </c>
      <c r="L62" s="644" t="str">
        <f>IF(C62="","",'12 - 1 - LISTADO DE ASEGURADOS'!$J$10)</f>
        <v/>
      </c>
      <c r="M62" s="644" t="str">
        <f>IF(D62="","",'12 - 1 - LISTADO DE ASEGURADOS'!J$13)</f>
        <v/>
      </c>
      <c r="N62" s="645" t="str">
        <f>IF(A62="","",'12 - 1 - LISTADO DE ASEGURADOS'!C$16)</f>
        <v/>
      </c>
      <c r="O62" s="645" t="str">
        <f t="shared" ca="1" si="0"/>
        <v/>
      </c>
      <c r="P62" s="647" t="str">
        <f t="shared" si="1"/>
        <v/>
      </c>
      <c r="Q62" s="647" t="str">
        <f t="shared" si="1"/>
        <v/>
      </c>
    </row>
    <row r="63" spans="1:17" x14ac:dyDescent="0.25">
      <c r="A63" s="643" t="str">
        <f>IF('12 - 1 - LISTADO DE ASEGURADOS'!A399="","",'12 - 1 - LISTADO DE ASEGURADOS'!A399)</f>
        <v/>
      </c>
      <c r="B63" s="643" t="str">
        <f>IF('12 - 1 - LISTADO DE ASEGURADOS'!B399="","",'12 - 1 - LISTADO DE ASEGURADOS'!B399)</f>
        <v/>
      </c>
      <c r="C63" s="644" t="str">
        <f>IF(A63="","",'12 - 1 - LISTADO DE ASEGURADOS'!F399)</f>
        <v/>
      </c>
      <c r="D63" s="645" t="str">
        <f>IF(B63="","",'12 - 1 - LISTADO DE ASEGURADOS'!H399)</f>
        <v/>
      </c>
      <c r="E63" s="646" t="str">
        <f>'12 - 1 - LISTADO DE ASEGURADOS'!J399</f>
        <v/>
      </c>
      <c r="F63" s="644" t="str">
        <f>IF(A63="","",'12 - 1 - LISTADO DE ASEGURADOS'!$C$19)</f>
        <v/>
      </c>
      <c r="G63" s="644" t="str">
        <f>IF(A63="","",'12 - 1 - LISTADO DE ASEGURADOS'!C$9)</f>
        <v/>
      </c>
      <c r="H63" s="644" t="str">
        <f>IF(A63="","",'12 - 1 - LISTADO DE ASEGURADOS'!C$10)</f>
        <v/>
      </c>
      <c r="I63" s="644" t="str">
        <f>IF(A63="","",'12 - 1 - LISTADO DE ASEGURADOS'!C$11)</f>
        <v/>
      </c>
      <c r="J63" s="644" t="str">
        <f>IF(A63="","",'12 - 1 - LISTADO DE ASEGURADOS'!C$12)</f>
        <v/>
      </c>
      <c r="K63" s="644" t="str">
        <f>IF(B63="","",'12 - 1 - LISTADO DE ASEGURADOS'!C$13)</f>
        <v/>
      </c>
      <c r="L63" s="644" t="str">
        <f>IF(C63="","",'12 - 1 - LISTADO DE ASEGURADOS'!$J$10)</f>
        <v/>
      </c>
      <c r="M63" s="644" t="str">
        <f>IF(D63="","",'12 - 1 - LISTADO DE ASEGURADOS'!J$13)</f>
        <v/>
      </c>
      <c r="N63" s="645" t="str">
        <f>IF(A63="","",'12 - 1 - LISTADO DE ASEGURADOS'!C$16)</f>
        <v/>
      </c>
      <c r="O63" s="645" t="str">
        <f t="shared" ca="1" si="0"/>
        <v/>
      </c>
      <c r="P63" s="647" t="str">
        <f t="shared" si="1"/>
        <v/>
      </c>
      <c r="Q63" s="647" t="str">
        <f t="shared" si="1"/>
        <v/>
      </c>
    </row>
    <row r="64" spans="1:17" x14ac:dyDescent="0.25">
      <c r="A64" s="643" t="str">
        <f>IF('12 - 1 - LISTADO DE ASEGURADOS'!A400="","",'12 - 1 - LISTADO DE ASEGURADOS'!A400)</f>
        <v/>
      </c>
      <c r="B64" s="643" t="str">
        <f>IF('12 - 1 - LISTADO DE ASEGURADOS'!B400="","",'12 - 1 - LISTADO DE ASEGURADOS'!B400)</f>
        <v/>
      </c>
      <c r="C64" s="644" t="str">
        <f>IF(A64="","",'12 - 1 - LISTADO DE ASEGURADOS'!F400)</f>
        <v/>
      </c>
      <c r="D64" s="645" t="str">
        <f>IF(B64="","",'12 - 1 - LISTADO DE ASEGURADOS'!H400)</f>
        <v/>
      </c>
      <c r="E64" s="646" t="str">
        <f>'12 - 1 - LISTADO DE ASEGURADOS'!J400</f>
        <v/>
      </c>
      <c r="F64" s="644" t="str">
        <f>IF(A64="","",'12 - 1 - LISTADO DE ASEGURADOS'!$C$19)</f>
        <v/>
      </c>
      <c r="G64" s="644" t="str">
        <f>IF(A64="","",'12 - 1 - LISTADO DE ASEGURADOS'!C$9)</f>
        <v/>
      </c>
      <c r="H64" s="644" t="str">
        <f>IF(A64="","",'12 - 1 - LISTADO DE ASEGURADOS'!C$10)</f>
        <v/>
      </c>
      <c r="I64" s="644" t="str">
        <f>IF(A64="","",'12 - 1 - LISTADO DE ASEGURADOS'!C$11)</f>
        <v/>
      </c>
      <c r="J64" s="644" t="str">
        <f>IF(A64="","",'12 - 1 - LISTADO DE ASEGURADOS'!C$12)</f>
        <v/>
      </c>
      <c r="K64" s="644" t="str">
        <f>IF(B64="","",'12 - 1 - LISTADO DE ASEGURADOS'!C$13)</f>
        <v/>
      </c>
      <c r="L64" s="644" t="str">
        <f>IF(C64="","",'12 - 1 - LISTADO DE ASEGURADOS'!$J$10)</f>
        <v/>
      </c>
      <c r="M64" s="644" t="str">
        <f>IF(D64="","",'12 - 1 - LISTADO DE ASEGURADOS'!J$13)</f>
        <v/>
      </c>
      <c r="N64" s="645" t="str">
        <f>IF(A64="","",'12 - 1 - LISTADO DE ASEGURADOS'!C$16)</f>
        <v/>
      </c>
      <c r="O64" s="645" t="str">
        <f t="shared" ca="1" si="0"/>
        <v/>
      </c>
      <c r="P64" s="647" t="str">
        <f t="shared" si="1"/>
        <v/>
      </c>
      <c r="Q64" s="647" t="str">
        <f t="shared" si="1"/>
        <v/>
      </c>
    </row>
    <row r="65" spans="1:17" x14ac:dyDescent="0.25">
      <c r="A65" s="643" t="str">
        <f>IF('12 - 1 - LISTADO DE ASEGURADOS'!A401="","",'12 - 1 - LISTADO DE ASEGURADOS'!A401)</f>
        <v/>
      </c>
      <c r="B65" s="643" t="str">
        <f>IF('12 - 1 - LISTADO DE ASEGURADOS'!B401="","",'12 - 1 - LISTADO DE ASEGURADOS'!B401)</f>
        <v/>
      </c>
      <c r="C65" s="644" t="str">
        <f>IF(A65="","",'12 - 1 - LISTADO DE ASEGURADOS'!F401)</f>
        <v/>
      </c>
      <c r="D65" s="645" t="str">
        <f>IF(B65="","",'12 - 1 - LISTADO DE ASEGURADOS'!H401)</f>
        <v/>
      </c>
      <c r="E65" s="646" t="str">
        <f>'12 - 1 - LISTADO DE ASEGURADOS'!J401</f>
        <v/>
      </c>
      <c r="F65" s="644" t="str">
        <f>IF(A65="","",'12 - 1 - LISTADO DE ASEGURADOS'!$C$19)</f>
        <v/>
      </c>
      <c r="G65" s="644" t="str">
        <f>IF(A65="","",'12 - 1 - LISTADO DE ASEGURADOS'!C$9)</f>
        <v/>
      </c>
      <c r="H65" s="644" t="str">
        <f>IF(A65="","",'12 - 1 - LISTADO DE ASEGURADOS'!C$10)</f>
        <v/>
      </c>
      <c r="I65" s="644" t="str">
        <f>IF(A65="","",'12 - 1 - LISTADO DE ASEGURADOS'!C$11)</f>
        <v/>
      </c>
      <c r="J65" s="644" t="str">
        <f>IF(A65="","",'12 - 1 - LISTADO DE ASEGURADOS'!C$12)</f>
        <v/>
      </c>
      <c r="K65" s="644" t="str">
        <f>IF(B65="","",'12 - 1 - LISTADO DE ASEGURADOS'!C$13)</f>
        <v/>
      </c>
      <c r="L65" s="644" t="str">
        <f>IF(C65="","",'12 - 1 - LISTADO DE ASEGURADOS'!$J$10)</f>
        <v/>
      </c>
      <c r="M65" s="644" t="str">
        <f>IF(D65="","",'12 - 1 - LISTADO DE ASEGURADOS'!J$13)</f>
        <v/>
      </c>
      <c r="N65" s="645" t="str">
        <f>IF(A65="","",'12 - 1 - LISTADO DE ASEGURADOS'!C$16)</f>
        <v/>
      </c>
      <c r="O65" s="645" t="str">
        <f t="shared" ca="1" si="0"/>
        <v/>
      </c>
      <c r="P65" s="647" t="str">
        <f t="shared" si="1"/>
        <v/>
      </c>
      <c r="Q65" s="647" t="str">
        <f t="shared" si="1"/>
        <v/>
      </c>
    </row>
    <row r="66" spans="1:17" x14ac:dyDescent="0.25">
      <c r="A66" s="643" t="str">
        <f>IF('12 - 1 - LISTADO DE ASEGURADOS'!A402="","",'12 - 1 - LISTADO DE ASEGURADOS'!A402)</f>
        <v/>
      </c>
      <c r="B66" s="643" t="str">
        <f>IF('12 - 1 - LISTADO DE ASEGURADOS'!B402="","",'12 - 1 - LISTADO DE ASEGURADOS'!B402)</f>
        <v/>
      </c>
      <c r="C66" s="644" t="str">
        <f>IF(A66="","",'12 - 1 - LISTADO DE ASEGURADOS'!F402)</f>
        <v/>
      </c>
      <c r="D66" s="645" t="str">
        <f>IF(B66="","",'12 - 1 - LISTADO DE ASEGURADOS'!H402)</f>
        <v/>
      </c>
      <c r="E66" s="646" t="str">
        <f>'12 - 1 - LISTADO DE ASEGURADOS'!J402</f>
        <v/>
      </c>
      <c r="F66" s="644" t="str">
        <f>IF(A66="","",'12 - 1 - LISTADO DE ASEGURADOS'!$C$19)</f>
        <v/>
      </c>
      <c r="G66" s="644" t="str">
        <f>IF(A66="","",'12 - 1 - LISTADO DE ASEGURADOS'!C$9)</f>
        <v/>
      </c>
      <c r="H66" s="644" t="str">
        <f>IF(A66="","",'12 - 1 - LISTADO DE ASEGURADOS'!C$10)</f>
        <v/>
      </c>
      <c r="I66" s="644" t="str">
        <f>IF(A66="","",'12 - 1 - LISTADO DE ASEGURADOS'!C$11)</f>
        <v/>
      </c>
      <c r="J66" s="644" t="str">
        <f>IF(A66="","",'12 - 1 - LISTADO DE ASEGURADOS'!C$12)</f>
        <v/>
      </c>
      <c r="K66" s="644" t="str">
        <f>IF(B66="","",'12 - 1 - LISTADO DE ASEGURADOS'!C$13)</f>
        <v/>
      </c>
      <c r="L66" s="644" t="str">
        <f>IF(C66="","",'12 - 1 - LISTADO DE ASEGURADOS'!$J$10)</f>
        <v/>
      </c>
      <c r="M66" s="644" t="str">
        <f>IF(D66="","",'12 - 1 - LISTADO DE ASEGURADOS'!J$13)</f>
        <v/>
      </c>
      <c r="N66" s="645" t="str">
        <f>IF(A66="","",'12 - 1 - LISTADO DE ASEGURADOS'!C$16)</f>
        <v/>
      </c>
      <c r="O66" s="645" t="str">
        <f t="shared" ca="1" si="0"/>
        <v/>
      </c>
      <c r="P66" s="647" t="str">
        <f t="shared" si="1"/>
        <v/>
      </c>
      <c r="Q66" s="647" t="str">
        <f t="shared" si="1"/>
        <v/>
      </c>
    </row>
    <row r="67" spans="1:17" x14ac:dyDescent="0.25">
      <c r="A67" s="643" t="str">
        <f>IF('12 - 1 - LISTADO DE ASEGURADOS'!A403="","",'12 - 1 - LISTADO DE ASEGURADOS'!A403)</f>
        <v/>
      </c>
      <c r="B67" s="643" t="str">
        <f>IF('12 - 1 - LISTADO DE ASEGURADOS'!B403="","",'12 - 1 - LISTADO DE ASEGURADOS'!B403)</f>
        <v/>
      </c>
      <c r="C67" s="644" t="str">
        <f>IF(A67="","",'12 - 1 - LISTADO DE ASEGURADOS'!F403)</f>
        <v/>
      </c>
      <c r="D67" s="645" t="str">
        <f>IF(B67="","",'12 - 1 - LISTADO DE ASEGURADOS'!H403)</f>
        <v/>
      </c>
      <c r="E67" s="646" t="str">
        <f>'12 - 1 - LISTADO DE ASEGURADOS'!J403</f>
        <v/>
      </c>
      <c r="F67" s="644" t="str">
        <f>IF(A67="","",'12 - 1 - LISTADO DE ASEGURADOS'!$C$19)</f>
        <v/>
      </c>
      <c r="G67" s="644" t="str">
        <f>IF(A67="","",'12 - 1 - LISTADO DE ASEGURADOS'!C$9)</f>
        <v/>
      </c>
      <c r="H67" s="644" t="str">
        <f>IF(A67="","",'12 - 1 - LISTADO DE ASEGURADOS'!C$10)</f>
        <v/>
      </c>
      <c r="I67" s="644" t="str">
        <f>IF(A67="","",'12 - 1 - LISTADO DE ASEGURADOS'!C$11)</f>
        <v/>
      </c>
      <c r="J67" s="644" t="str">
        <f>IF(A67="","",'12 - 1 - LISTADO DE ASEGURADOS'!C$12)</f>
        <v/>
      </c>
      <c r="K67" s="644" t="str">
        <f>IF(B67="","",'12 - 1 - LISTADO DE ASEGURADOS'!C$13)</f>
        <v/>
      </c>
      <c r="L67" s="644" t="str">
        <f>IF(C67="","",'12 - 1 - LISTADO DE ASEGURADOS'!$J$10)</f>
        <v/>
      </c>
      <c r="M67" s="644" t="str">
        <f>IF(D67="","",'12 - 1 - LISTADO DE ASEGURADOS'!J$13)</f>
        <v/>
      </c>
      <c r="N67" s="645" t="str">
        <f>IF(A67="","",'12 - 1 - LISTADO DE ASEGURADOS'!C$16)</f>
        <v/>
      </c>
      <c r="O67" s="645" t="str">
        <f t="shared" ref="O67:O130" ca="1" si="2">IF(L67="","",TODAY())</f>
        <v/>
      </c>
      <c r="P67" s="647" t="str">
        <f t="shared" ref="P67:Q130" si="3">IF($A67="","",1*35000)</f>
        <v/>
      </c>
      <c r="Q67" s="647" t="str">
        <f t="shared" si="3"/>
        <v/>
      </c>
    </row>
    <row r="68" spans="1:17" x14ac:dyDescent="0.25">
      <c r="A68" s="643" t="str">
        <f>IF('12 - 1 - LISTADO DE ASEGURADOS'!A404="","",'12 - 1 - LISTADO DE ASEGURADOS'!A404)</f>
        <v/>
      </c>
      <c r="B68" s="643" t="str">
        <f>IF('12 - 1 - LISTADO DE ASEGURADOS'!B404="","",'12 - 1 - LISTADO DE ASEGURADOS'!B404)</f>
        <v/>
      </c>
      <c r="C68" s="644" t="str">
        <f>IF(A68="","",'12 - 1 - LISTADO DE ASEGURADOS'!F404)</f>
        <v/>
      </c>
      <c r="D68" s="645" t="str">
        <f>IF(B68="","",'12 - 1 - LISTADO DE ASEGURADOS'!H404)</f>
        <v/>
      </c>
      <c r="E68" s="646" t="str">
        <f>'12 - 1 - LISTADO DE ASEGURADOS'!J404</f>
        <v/>
      </c>
      <c r="F68" s="644" t="str">
        <f>IF(A68="","",'12 - 1 - LISTADO DE ASEGURADOS'!$C$19)</f>
        <v/>
      </c>
      <c r="G68" s="644" t="str">
        <f>IF(A68="","",'12 - 1 - LISTADO DE ASEGURADOS'!C$9)</f>
        <v/>
      </c>
      <c r="H68" s="644" t="str">
        <f>IF(A68="","",'12 - 1 - LISTADO DE ASEGURADOS'!C$10)</f>
        <v/>
      </c>
      <c r="I68" s="644" t="str">
        <f>IF(A68="","",'12 - 1 - LISTADO DE ASEGURADOS'!C$11)</f>
        <v/>
      </c>
      <c r="J68" s="644" t="str">
        <f>IF(A68="","",'12 - 1 - LISTADO DE ASEGURADOS'!C$12)</f>
        <v/>
      </c>
      <c r="K68" s="644" t="str">
        <f>IF(B68="","",'12 - 1 - LISTADO DE ASEGURADOS'!C$13)</f>
        <v/>
      </c>
      <c r="L68" s="644" t="str">
        <f>IF(C68="","",'12 - 1 - LISTADO DE ASEGURADOS'!$J$10)</f>
        <v/>
      </c>
      <c r="M68" s="644" t="str">
        <f>IF(D68="","",'12 - 1 - LISTADO DE ASEGURADOS'!J$13)</f>
        <v/>
      </c>
      <c r="N68" s="645" t="str">
        <f>IF(A68="","",'12 - 1 - LISTADO DE ASEGURADOS'!C$16)</f>
        <v/>
      </c>
      <c r="O68" s="645" t="str">
        <f t="shared" ca="1" si="2"/>
        <v/>
      </c>
      <c r="P68" s="647" t="str">
        <f t="shared" si="3"/>
        <v/>
      </c>
      <c r="Q68" s="647" t="str">
        <f t="shared" si="3"/>
        <v/>
      </c>
    </row>
    <row r="69" spans="1:17" x14ac:dyDescent="0.25">
      <c r="A69" s="643" t="str">
        <f>IF('12 - 1 - LISTADO DE ASEGURADOS'!A405="","",'12 - 1 - LISTADO DE ASEGURADOS'!A405)</f>
        <v/>
      </c>
      <c r="B69" s="643" t="str">
        <f>IF('12 - 1 - LISTADO DE ASEGURADOS'!B405="","",'12 - 1 - LISTADO DE ASEGURADOS'!B405)</f>
        <v/>
      </c>
      <c r="C69" s="644" t="str">
        <f>IF(A69="","",'12 - 1 - LISTADO DE ASEGURADOS'!F405)</f>
        <v/>
      </c>
      <c r="D69" s="645" t="str">
        <f>IF(B69="","",'12 - 1 - LISTADO DE ASEGURADOS'!H405)</f>
        <v/>
      </c>
      <c r="E69" s="646" t="str">
        <f>'12 - 1 - LISTADO DE ASEGURADOS'!J405</f>
        <v/>
      </c>
      <c r="F69" s="644" t="str">
        <f>IF(A69="","",'12 - 1 - LISTADO DE ASEGURADOS'!$C$19)</f>
        <v/>
      </c>
      <c r="G69" s="644" t="str">
        <f>IF(A69="","",'12 - 1 - LISTADO DE ASEGURADOS'!C$9)</f>
        <v/>
      </c>
      <c r="H69" s="644" t="str">
        <f>IF(A69="","",'12 - 1 - LISTADO DE ASEGURADOS'!C$10)</f>
        <v/>
      </c>
      <c r="I69" s="644" t="str">
        <f>IF(A69="","",'12 - 1 - LISTADO DE ASEGURADOS'!C$11)</f>
        <v/>
      </c>
      <c r="J69" s="644" t="str">
        <f>IF(A69="","",'12 - 1 - LISTADO DE ASEGURADOS'!C$12)</f>
        <v/>
      </c>
      <c r="K69" s="644" t="str">
        <f>IF(B69="","",'12 - 1 - LISTADO DE ASEGURADOS'!C$13)</f>
        <v/>
      </c>
      <c r="L69" s="644" t="str">
        <f>IF(C69="","",'12 - 1 - LISTADO DE ASEGURADOS'!$J$10)</f>
        <v/>
      </c>
      <c r="M69" s="644" t="str">
        <f>IF(D69="","",'12 - 1 - LISTADO DE ASEGURADOS'!J$13)</f>
        <v/>
      </c>
      <c r="N69" s="645" t="str">
        <f>IF(A69="","",'12 - 1 - LISTADO DE ASEGURADOS'!C$16)</f>
        <v/>
      </c>
      <c r="O69" s="645" t="str">
        <f t="shared" ca="1" si="2"/>
        <v/>
      </c>
      <c r="P69" s="647" t="str">
        <f t="shared" si="3"/>
        <v/>
      </c>
      <c r="Q69" s="647" t="str">
        <f t="shared" si="3"/>
        <v/>
      </c>
    </row>
    <row r="70" spans="1:17" x14ac:dyDescent="0.25">
      <c r="A70" s="643" t="str">
        <f>IF('12 - 1 - LISTADO DE ASEGURADOS'!A406="","",'12 - 1 - LISTADO DE ASEGURADOS'!A406)</f>
        <v/>
      </c>
      <c r="B70" s="643" t="str">
        <f>IF('12 - 1 - LISTADO DE ASEGURADOS'!B406="","",'12 - 1 - LISTADO DE ASEGURADOS'!B406)</f>
        <v/>
      </c>
      <c r="C70" s="644" t="str">
        <f>IF(A70="","",'12 - 1 - LISTADO DE ASEGURADOS'!F406)</f>
        <v/>
      </c>
      <c r="D70" s="645" t="str">
        <f>IF(B70="","",'12 - 1 - LISTADO DE ASEGURADOS'!H406)</f>
        <v/>
      </c>
      <c r="E70" s="646" t="str">
        <f>'12 - 1 - LISTADO DE ASEGURADOS'!J406</f>
        <v/>
      </c>
      <c r="F70" s="644" t="str">
        <f>IF(A70="","",'12 - 1 - LISTADO DE ASEGURADOS'!$C$19)</f>
        <v/>
      </c>
      <c r="G70" s="644" t="str">
        <f>IF(A70="","",'12 - 1 - LISTADO DE ASEGURADOS'!C$9)</f>
        <v/>
      </c>
      <c r="H70" s="644" t="str">
        <f>IF(A70="","",'12 - 1 - LISTADO DE ASEGURADOS'!C$10)</f>
        <v/>
      </c>
      <c r="I70" s="644" t="str">
        <f>IF(A70="","",'12 - 1 - LISTADO DE ASEGURADOS'!C$11)</f>
        <v/>
      </c>
      <c r="J70" s="644" t="str">
        <f>IF(A70="","",'12 - 1 - LISTADO DE ASEGURADOS'!C$12)</f>
        <v/>
      </c>
      <c r="K70" s="644" t="str">
        <f>IF(B70="","",'12 - 1 - LISTADO DE ASEGURADOS'!C$13)</f>
        <v/>
      </c>
      <c r="L70" s="644" t="str">
        <f>IF(C70="","",'12 - 1 - LISTADO DE ASEGURADOS'!$J$10)</f>
        <v/>
      </c>
      <c r="M70" s="644" t="str">
        <f>IF(D70="","",'12 - 1 - LISTADO DE ASEGURADOS'!J$13)</f>
        <v/>
      </c>
      <c r="N70" s="645" t="str">
        <f>IF(A70="","",'12 - 1 - LISTADO DE ASEGURADOS'!C$16)</f>
        <v/>
      </c>
      <c r="O70" s="645" t="str">
        <f t="shared" ca="1" si="2"/>
        <v/>
      </c>
      <c r="P70" s="647" t="str">
        <f t="shared" si="3"/>
        <v/>
      </c>
      <c r="Q70" s="647" t="str">
        <f t="shared" si="3"/>
        <v/>
      </c>
    </row>
    <row r="71" spans="1:17" x14ac:dyDescent="0.25">
      <c r="A71" s="643" t="str">
        <f>IF('12 - 1 - LISTADO DE ASEGURADOS'!A407="","",'12 - 1 - LISTADO DE ASEGURADOS'!A407)</f>
        <v/>
      </c>
      <c r="B71" s="643" t="str">
        <f>IF('12 - 1 - LISTADO DE ASEGURADOS'!B407="","",'12 - 1 - LISTADO DE ASEGURADOS'!B407)</f>
        <v/>
      </c>
      <c r="C71" s="644" t="str">
        <f>IF(A71="","",'12 - 1 - LISTADO DE ASEGURADOS'!F407)</f>
        <v/>
      </c>
      <c r="D71" s="645" t="str">
        <f>IF(B71="","",'12 - 1 - LISTADO DE ASEGURADOS'!H407)</f>
        <v/>
      </c>
      <c r="E71" s="646" t="str">
        <f>'12 - 1 - LISTADO DE ASEGURADOS'!J407</f>
        <v/>
      </c>
      <c r="F71" s="644" t="str">
        <f>IF(A71="","",'12 - 1 - LISTADO DE ASEGURADOS'!$C$19)</f>
        <v/>
      </c>
      <c r="G71" s="644" t="str">
        <f>IF(A71="","",'12 - 1 - LISTADO DE ASEGURADOS'!C$9)</f>
        <v/>
      </c>
      <c r="H71" s="644" t="str">
        <f>IF(A71="","",'12 - 1 - LISTADO DE ASEGURADOS'!C$10)</f>
        <v/>
      </c>
      <c r="I71" s="644" t="str">
        <f>IF(A71="","",'12 - 1 - LISTADO DE ASEGURADOS'!C$11)</f>
        <v/>
      </c>
      <c r="J71" s="644" t="str">
        <f>IF(A71="","",'12 - 1 - LISTADO DE ASEGURADOS'!C$12)</f>
        <v/>
      </c>
      <c r="K71" s="644" t="str">
        <f>IF(B71="","",'12 - 1 - LISTADO DE ASEGURADOS'!C$13)</f>
        <v/>
      </c>
      <c r="L71" s="644" t="str">
        <f>IF(C71="","",'12 - 1 - LISTADO DE ASEGURADOS'!$J$10)</f>
        <v/>
      </c>
      <c r="M71" s="644" t="str">
        <f>IF(D71="","",'12 - 1 - LISTADO DE ASEGURADOS'!J$13)</f>
        <v/>
      </c>
      <c r="N71" s="645" t="str">
        <f>IF(A71="","",'12 - 1 - LISTADO DE ASEGURADOS'!C$16)</f>
        <v/>
      </c>
      <c r="O71" s="645" t="str">
        <f t="shared" ca="1" si="2"/>
        <v/>
      </c>
      <c r="P71" s="647" t="str">
        <f t="shared" si="3"/>
        <v/>
      </c>
      <c r="Q71" s="647" t="str">
        <f t="shared" si="3"/>
        <v/>
      </c>
    </row>
    <row r="72" spans="1:17" x14ac:dyDescent="0.25">
      <c r="A72" s="643" t="str">
        <f>IF('12 - 1 - LISTADO DE ASEGURADOS'!A408="","",'12 - 1 - LISTADO DE ASEGURADOS'!A408)</f>
        <v/>
      </c>
      <c r="B72" s="643" t="str">
        <f>IF('12 - 1 - LISTADO DE ASEGURADOS'!B408="","",'12 - 1 - LISTADO DE ASEGURADOS'!B408)</f>
        <v/>
      </c>
      <c r="C72" s="644" t="str">
        <f>IF(A72="","",'12 - 1 - LISTADO DE ASEGURADOS'!F408)</f>
        <v/>
      </c>
      <c r="D72" s="645" t="str">
        <f>IF(B72="","",'12 - 1 - LISTADO DE ASEGURADOS'!H408)</f>
        <v/>
      </c>
      <c r="E72" s="646" t="str">
        <f>'12 - 1 - LISTADO DE ASEGURADOS'!J408</f>
        <v/>
      </c>
      <c r="F72" s="644" t="str">
        <f>IF(A72="","",'12 - 1 - LISTADO DE ASEGURADOS'!$C$19)</f>
        <v/>
      </c>
      <c r="G72" s="644" t="str">
        <f>IF(A72="","",'12 - 1 - LISTADO DE ASEGURADOS'!C$9)</f>
        <v/>
      </c>
      <c r="H72" s="644" t="str">
        <f>IF(A72="","",'12 - 1 - LISTADO DE ASEGURADOS'!C$10)</f>
        <v/>
      </c>
      <c r="I72" s="644" t="str">
        <f>IF(A72="","",'12 - 1 - LISTADO DE ASEGURADOS'!C$11)</f>
        <v/>
      </c>
      <c r="J72" s="644" t="str">
        <f>IF(A72="","",'12 - 1 - LISTADO DE ASEGURADOS'!C$12)</f>
        <v/>
      </c>
      <c r="K72" s="644" t="str">
        <f>IF(B72="","",'12 - 1 - LISTADO DE ASEGURADOS'!C$13)</f>
        <v/>
      </c>
      <c r="L72" s="644" t="str">
        <f>IF(C72="","",'12 - 1 - LISTADO DE ASEGURADOS'!$J$10)</f>
        <v/>
      </c>
      <c r="M72" s="644" t="str">
        <f>IF(D72="","",'12 - 1 - LISTADO DE ASEGURADOS'!J$13)</f>
        <v/>
      </c>
      <c r="N72" s="645" t="str">
        <f>IF(A72="","",'12 - 1 - LISTADO DE ASEGURADOS'!C$16)</f>
        <v/>
      </c>
      <c r="O72" s="645" t="str">
        <f t="shared" ca="1" si="2"/>
        <v/>
      </c>
      <c r="P72" s="647" t="str">
        <f t="shared" si="3"/>
        <v/>
      </c>
      <c r="Q72" s="647" t="str">
        <f t="shared" si="3"/>
        <v/>
      </c>
    </row>
    <row r="73" spans="1:17" x14ac:dyDescent="0.25">
      <c r="A73" s="643" t="str">
        <f>IF('12 - 1 - LISTADO DE ASEGURADOS'!A409="","",'12 - 1 - LISTADO DE ASEGURADOS'!A409)</f>
        <v/>
      </c>
      <c r="B73" s="643" t="str">
        <f>IF('12 - 1 - LISTADO DE ASEGURADOS'!B409="","",'12 - 1 - LISTADO DE ASEGURADOS'!B409)</f>
        <v/>
      </c>
      <c r="C73" s="644" t="str">
        <f>IF(A73="","",'12 - 1 - LISTADO DE ASEGURADOS'!F409)</f>
        <v/>
      </c>
      <c r="D73" s="645" t="str">
        <f>IF(B73="","",'12 - 1 - LISTADO DE ASEGURADOS'!H409)</f>
        <v/>
      </c>
      <c r="E73" s="646" t="str">
        <f>'12 - 1 - LISTADO DE ASEGURADOS'!J409</f>
        <v/>
      </c>
      <c r="F73" s="644" t="str">
        <f>IF(A73="","",'12 - 1 - LISTADO DE ASEGURADOS'!$C$19)</f>
        <v/>
      </c>
      <c r="G73" s="644" t="str">
        <f>IF(A73="","",'12 - 1 - LISTADO DE ASEGURADOS'!C$9)</f>
        <v/>
      </c>
      <c r="H73" s="644" t="str">
        <f>IF(A73="","",'12 - 1 - LISTADO DE ASEGURADOS'!C$10)</f>
        <v/>
      </c>
      <c r="I73" s="644" t="str">
        <f>IF(A73="","",'12 - 1 - LISTADO DE ASEGURADOS'!C$11)</f>
        <v/>
      </c>
      <c r="J73" s="644" t="str">
        <f>IF(A73="","",'12 - 1 - LISTADO DE ASEGURADOS'!C$12)</f>
        <v/>
      </c>
      <c r="K73" s="644" t="str">
        <f>IF(B73="","",'12 - 1 - LISTADO DE ASEGURADOS'!C$13)</f>
        <v/>
      </c>
      <c r="L73" s="644" t="str">
        <f>IF(C73="","",'12 - 1 - LISTADO DE ASEGURADOS'!$J$10)</f>
        <v/>
      </c>
      <c r="M73" s="644" t="str">
        <f>IF(D73="","",'12 - 1 - LISTADO DE ASEGURADOS'!J$13)</f>
        <v/>
      </c>
      <c r="N73" s="645" t="str">
        <f>IF(A73="","",'12 - 1 - LISTADO DE ASEGURADOS'!C$16)</f>
        <v/>
      </c>
      <c r="O73" s="645" t="str">
        <f t="shared" ca="1" si="2"/>
        <v/>
      </c>
      <c r="P73" s="647" t="str">
        <f t="shared" si="3"/>
        <v/>
      </c>
      <c r="Q73" s="647" t="str">
        <f t="shared" si="3"/>
        <v/>
      </c>
    </row>
    <row r="74" spans="1:17" x14ac:dyDescent="0.25">
      <c r="A74" s="643" t="str">
        <f>IF('12 - 1 - LISTADO DE ASEGURADOS'!A410="","",'12 - 1 - LISTADO DE ASEGURADOS'!A410)</f>
        <v/>
      </c>
      <c r="B74" s="643" t="str">
        <f>IF('12 - 1 - LISTADO DE ASEGURADOS'!B410="","",'12 - 1 - LISTADO DE ASEGURADOS'!B410)</f>
        <v/>
      </c>
      <c r="C74" s="644" t="str">
        <f>IF(A74="","",'12 - 1 - LISTADO DE ASEGURADOS'!F410)</f>
        <v/>
      </c>
      <c r="D74" s="645" t="str">
        <f>IF(B74="","",'12 - 1 - LISTADO DE ASEGURADOS'!H410)</f>
        <v/>
      </c>
      <c r="E74" s="646" t="str">
        <f>'12 - 1 - LISTADO DE ASEGURADOS'!J410</f>
        <v/>
      </c>
      <c r="F74" s="644" t="str">
        <f>IF(A74="","",'12 - 1 - LISTADO DE ASEGURADOS'!$C$19)</f>
        <v/>
      </c>
      <c r="G74" s="644" t="str">
        <f>IF(A74="","",'12 - 1 - LISTADO DE ASEGURADOS'!C$9)</f>
        <v/>
      </c>
      <c r="H74" s="644" t="str">
        <f>IF(A74="","",'12 - 1 - LISTADO DE ASEGURADOS'!C$10)</f>
        <v/>
      </c>
      <c r="I74" s="644" t="str">
        <f>IF(A74="","",'12 - 1 - LISTADO DE ASEGURADOS'!C$11)</f>
        <v/>
      </c>
      <c r="J74" s="644" t="str">
        <f>IF(A74="","",'12 - 1 - LISTADO DE ASEGURADOS'!C$12)</f>
        <v/>
      </c>
      <c r="K74" s="644" t="str">
        <f>IF(B74="","",'12 - 1 - LISTADO DE ASEGURADOS'!C$13)</f>
        <v/>
      </c>
      <c r="L74" s="644" t="str">
        <f>IF(C74="","",'12 - 1 - LISTADO DE ASEGURADOS'!$J$10)</f>
        <v/>
      </c>
      <c r="M74" s="644" t="str">
        <f>IF(D74="","",'12 - 1 - LISTADO DE ASEGURADOS'!J$13)</f>
        <v/>
      </c>
      <c r="N74" s="645" t="str">
        <f>IF(A74="","",'12 - 1 - LISTADO DE ASEGURADOS'!C$16)</f>
        <v/>
      </c>
      <c r="O74" s="645" t="str">
        <f t="shared" ca="1" si="2"/>
        <v/>
      </c>
      <c r="P74" s="647" t="str">
        <f t="shared" si="3"/>
        <v/>
      </c>
      <c r="Q74" s="647" t="str">
        <f t="shared" si="3"/>
        <v/>
      </c>
    </row>
    <row r="75" spans="1:17" x14ac:dyDescent="0.25">
      <c r="A75" s="643" t="str">
        <f>IF('12 - 1 - LISTADO DE ASEGURADOS'!A411="","",'12 - 1 - LISTADO DE ASEGURADOS'!A411)</f>
        <v/>
      </c>
      <c r="B75" s="643" t="str">
        <f>IF('12 - 1 - LISTADO DE ASEGURADOS'!B411="","",'12 - 1 - LISTADO DE ASEGURADOS'!B411)</f>
        <v/>
      </c>
      <c r="C75" s="644" t="str">
        <f>IF(A75="","",'12 - 1 - LISTADO DE ASEGURADOS'!F411)</f>
        <v/>
      </c>
      <c r="D75" s="645" t="str">
        <f>IF(B75="","",'12 - 1 - LISTADO DE ASEGURADOS'!H411)</f>
        <v/>
      </c>
      <c r="E75" s="646" t="str">
        <f>'12 - 1 - LISTADO DE ASEGURADOS'!J411</f>
        <v/>
      </c>
      <c r="F75" s="644" t="str">
        <f>IF(A75="","",'12 - 1 - LISTADO DE ASEGURADOS'!$C$19)</f>
        <v/>
      </c>
      <c r="G75" s="644" t="str">
        <f>IF(A75="","",'12 - 1 - LISTADO DE ASEGURADOS'!C$9)</f>
        <v/>
      </c>
      <c r="H75" s="644" t="str">
        <f>IF(A75="","",'12 - 1 - LISTADO DE ASEGURADOS'!C$10)</f>
        <v/>
      </c>
      <c r="I75" s="644" t="str">
        <f>IF(A75="","",'12 - 1 - LISTADO DE ASEGURADOS'!C$11)</f>
        <v/>
      </c>
      <c r="J75" s="644" t="str">
        <f>IF(A75="","",'12 - 1 - LISTADO DE ASEGURADOS'!C$12)</f>
        <v/>
      </c>
      <c r="K75" s="644" t="str">
        <f>IF(B75="","",'12 - 1 - LISTADO DE ASEGURADOS'!C$13)</f>
        <v/>
      </c>
      <c r="L75" s="644" t="str">
        <f>IF(C75="","",'12 - 1 - LISTADO DE ASEGURADOS'!$J$10)</f>
        <v/>
      </c>
      <c r="M75" s="644" t="str">
        <f>IF(D75="","",'12 - 1 - LISTADO DE ASEGURADOS'!J$13)</f>
        <v/>
      </c>
      <c r="N75" s="645" t="str">
        <f>IF(A75="","",'12 - 1 - LISTADO DE ASEGURADOS'!C$16)</f>
        <v/>
      </c>
      <c r="O75" s="645" t="str">
        <f t="shared" ca="1" si="2"/>
        <v/>
      </c>
      <c r="P75" s="647" t="str">
        <f t="shared" si="3"/>
        <v/>
      </c>
      <c r="Q75" s="647" t="str">
        <f t="shared" si="3"/>
        <v/>
      </c>
    </row>
    <row r="76" spans="1:17" x14ac:dyDescent="0.25">
      <c r="A76" s="643" t="str">
        <f>IF('12 - 1 - LISTADO DE ASEGURADOS'!A412="","",'12 - 1 - LISTADO DE ASEGURADOS'!A412)</f>
        <v/>
      </c>
      <c r="B76" s="643" t="str">
        <f>IF('12 - 1 - LISTADO DE ASEGURADOS'!B412="","",'12 - 1 - LISTADO DE ASEGURADOS'!B412)</f>
        <v/>
      </c>
      <c r="C76" s="644" t="str">
        <f>IF(A76="","",'12 - 1 - LISTADO DE ASEGURADOS'!F412)</f>
        <v/>
      </c>
      <c r="D76" s="645" t="str">
        <f>IF(B76="","",'12 - 1 - LISTADO DE ASEGURADOS'!H412)</f>
        <v/>
      </c>
      <c r="E76" s="646" t="str">
        <f>'12 - 1 - LISTADO DE ASEGURADOS'!J412</f>
        <v/>
      </c>
      <c r="F76" s="644" t="str">
        <f>IF(A76="","",'12 - 1 - LISTADO DE ASEGURADOS'!$C$19)</f>
        <v/>
      </c>
      <c r="G76" s="644" t="str">
        <f>IF(A76="","",'12 - 1 - LISTADO DE ASEGURADOS'!C$9)</f>
        <v/>
      </c>
      <c r="H76" s="644" t="str">
        <f>IF(A76="","",'12 - 1 - LISTADO DE ASEGURADOS'!C$10)</f>
        <v/>
      </c>
      <c r="I76" s="644" t="str">
        <f>IF(A76="","",'12 - 1 - LISTADO DE ASEGURADOS'!C$11)</f>
        <v/>
      </c>
      <c r="J76" s="644" t="str">
        <f>IF(A76="","",'12 - 1 - LISTADO DE ASEGURADOS'!C$12)</f>
        <v/>
      </c>
      <c r="K76" s="644" t="str">
        <f>IF(B76="","",'12 - 1 - LISTADO DE ASEGURADOS'!C$13)</f>
        <v/>
      </c>
      <c r="L76" s="644" t="str">
        <f>IF(C76="","",'12 - 1 - LISTADO DE ASEGURADOS'!$J$10)</f>
        <v/>
      </c>
      <c r="M76" s="644" t="str">
        <f>IF(D76="","",'12 - 1 - LISTADO DE ASEGURADOS'!J$13)</f>
        <v/>
      </c>
      <c r="N76" s="645" t="str">
        <f>IF(A76="","",'12 - 1 - LISTADO DE ASEGURADOS'!C$16)</f>
        <v/>
      </c>
      <c r="O76" s="645" t="str">
        <f t="shared" ca="1" si="2"/>
        <v/>
      </c>
      <c r="P76" s="647" t="str">
        <f t="shared" si="3"/>
        <v/>
      </c>
      <c r="Q76" s="647" t="str">
        <f t="shared" si="3"/>
        <v/>
      </c>
    </row>
    <row r="77" spans="1:17" x14ac:dyDescent="0.25">
      <c r="A77" s="643" t="str">
        <f>IF('12 - 1 - LISTADO DE ASEGURADOS'!A413="","",'12 - 1 - LISTADO DE ASEGURADOS'!A413)</f>
        <v/>
      </c>
      <c r="B77" s="643" t="str">
        <f>IF('12 - 1 - LISTADO DE ASEGURADOS'!B413="","",'12 - 1 - LISTADO DE ASEGURADOS'!B413)</f>
        <v/>
      </c>
      <c r="C77" s="644" t="str">
        <f>IF(A77="","",'12 - 1 - LISTADO DE ASEGURADOS'!F413)</f>
        <v/>
      </c>
      <c r="D77" s="645" t="str">
        <f>IF(B77="","",'12 - 1 - LISTADO DE ASEGURADOS'!H413)</f>
        <v/>
      </c>
      <c r="E77" s="646" t="str">
        <f>'12 - 1 - LISTADO DE ASEGURADOS'!J413</f>
        <v/>
      </c>
      <c r="F77" s="644" t="str">
        <f>IF(A77="","",'12 - 1 - LISTADO DE ASEGURADOS'!$C$19)</f>
        <v/>
      </c>
      <c r="G77" s="644" t="str">
        <f>IF(A77="","",'12 - 1 - LISTADO DE ASEGURADOS'!C$9)</f>
        <v/>
      </c>
      <c r="H77" s="644" t="str">
        <f>IF(A77="","",'12 - 1 - LISTADO DE ASEGURADOS'!C$10)</f>
        <v/>
      </c>
      <c r="I77" s="644" t="str">
        <f>IF(A77="","",'12 - 1 - LISTADO DE ASEGURADOS'!C$11)</f>
        <v/>
      </c>
      <c r="J77" s="644" t="str">
        <f>IF(A77="","",'12 - 1 - LISTADO DE ASEGURADOS'!C$12)</f>
        <v/>
      </c>
      <c r="K77" s="644" t="str">
        <f>IF(B77="","",'12 - 1 - LISTADO DE ASEGURADOS'!C$13)</f>
        <v/>
      </c>
      <c r="L77" s="644" t="str">
        <f>IF(C77="","",'12 - 1 - LISTADO DE ASEGURADOS'!$J$10)</f>
        <v/>
      </c>
      <c r="M77" s="644" t="str">
        <f>IF(D77="","",'12 - 1 - LISTADO DE ASEGURADOS'!J$13)</f>
        <v/>
      </c>
      <c r="N77" s="645" t="str">
        <f>IF(A77="","",'12 - 1 - LISTADO DE ASEGURADOS'!C$16)</f>
        <v/>
      </c>
      <c r="O77" s="645" t="str">
        <f t="shared" ca="1" si="2"/>
        <v/>
      </c>
      <c r="P77" s="647" t="str">
        <f t="shared" si="3"/>
        <v/>
      </c>
      <c r="Q77" s="647" t="str">
        <f t="shared" si="3"/>
        <v/>
      </c>
    </row>
    <row r="78" spans="1:17" x14ac:dyDescent="0.25">
      <c r="A78" s="643" t="str">
        <f>IF('12 - 1 - LISTADO DE ASEGURADOS'!A414="","",'12 - 1 - LISTADO DE ASEGURADOS'!A414)</f>
        <v/>
      </c>
      <c r="B78" s="643" t="str">
        <f>IF('12 - 1 - LISTADO DE ASEGURADOS'!B414="","",'12 - 1 - LISTADO DE ASEGURADOS'!B414)</f>
        <v/>
      </c>
      <c r="C78" s="644" t="str">
        <f>IF(A78="","",'12 - 1 - LISTADO DE ASEGURADOS'!F414)</f>
        <v/>
      </c>
      <c r="D78" s="645" t="str">
        <f>IF(B78="","",'12 - 1 - LISTADO DE ASEGURADOS'!H414)</f>
        <v/>
      </c>
      <c r="E78" s="646" t="str">
        <f>'12 - 1 - LISTADO DE ASEGURADOS'!J414</f>
        <v/>
      </c>
      <c r="F78" s="644" t="str">
        <f>IF(A78="","",'12 - 1 - LISTADO DE ASEGURADOS'!$C$19)</f>
        <v/>
      </c>
      <c r="G78" s="644" t="str">
        <f>IF(A78="","",'12 - 1 - LISTADO DE ASEGURADOS'!C$9)</f>
        <v/>
      </c>
      <c r="H78" s="644" t="str">
        <f>IF(A78="","",'12 - 1 - LISTADO DE ASEGURADOS'!C$10)</f>
        <v/>
      </c>
      <c r="I78" s="644" t="str">
        <f>IF(A78="","",'12 - 1 - LISTADO DE ASEGURADOS'!C$11)</f>
        <v/>
      </c>
      <c r="J78" s="644" t="str">
        <f>IF(A78="","",'12 - 1 - LISTADO DE ASEGURADOS'!C$12)</f>
        <v/>
      </c>
      <c r="K78" s="644" t="str">
        <f>IF(B78="","",'12 - 1 - LISTADO DE ASEGURADOS'!C$13)</f>
        <v/>
      </c>
      <c r="L78" s="644" t="str">
        <f>IF(C78="","",'12 - 1 - LISTADO DE ASEGURADOS'!$J$10)</f>
        <v/>
      </c>
      <c r="M78" s="644" t="str">
        <f>IF(D78="","",'12 - 1 - LISTADO DE ASEGURADOS'!J$13)</f>
        <v/>
      </c>
      <c r="N78" s="645" t="str">
        <f>IF(A78="","",'12 - 1 - LISTADO DE ASEGURADOS'!C$16)</f>
        <v/>
      </c>
      <c r="O78" s="645" t="str">
        <f t="shared" ca="1" si="2"/>
        <v/>
      </c>
      <c r="P78" s="647" t="str">
        <f t="shared" si="3"/>
        <v/>
      </c>
      <c r="Q78" s="647" t="str">
        <f t="shared" si="3"/>
        <v/>
      </c>
    </row>
    <row r="79" spans="1:17" x14ac:dyDescent="0.25">
      <c r="A79" s="643" t="str">
        <f>IF('12 - 1 - LISTADO DE ASEGURADOS'!A415="","",'12 - 1 - LISTADO DE ASEGURADOS'!A415)</f>
        <v/>
      </c>
      <c r="B79" s="643" t="str">
        <f>IF('12 - 1 - LISTADO DE ASEGURADOS'!B415="","",'12 - 1 - LISTADO DE ASEGURADOS'!B415)</f>
        <v/>
      </c>
      <c r="C79" s="644" t="str">
        <f>IF(A79="","",'12 - 1 - LISTADO DE ASEGURADOS'!F415)</f>
        <v/>
      </c>
      <c r="D79" s="645" t="str">
        <f>IF(B79="","",'12 - 1 - LISTADO DE ASEGURADOS'!H415)</f>
        <v/>
      </c>
      <c r="E79" s="646" t="str">
        <f>'12 - 1 - LISTADO DE ASEGURADOS'!J415</f>
        <v/>
      </c>
      <c r="F79" s="644" t="str">
        <f>IF(A79="","",'12 - 1 - LISTADO DE ASEGURADOS'!$C$19)</f>
        <v/>
      </c>
      <c r="G79" s="644" t="str">
        <f>IF(A79="","",'12 - 1 - LISTADO DE ASEGURADOS'!C$9)</f>
        <v/>
      </c>
      <c r="H79" s="644" t="str">
        <f>IF(A79="","",'12 - 1 - LISTADO DE ASEGURADOS'!C$10)</f>
        <v/>
      </c>
      <c r="I79" s="644" t="str">
        <f>IF(A79="","",'12 - 1 - LISTADO DE ASEGURADOS'!C$11)</f>
        <v/>
      </c>
      <c r="J79" s="644" t="str">
        <f>IF(A79="","",'12 - 1 - LISTADO DE ASEGURADOS'!C$12)</f>
        <v/>
      </c>
      <c r="K79" s="644" t="str">
        <f>IF(B79="","",'12 - 1 - LISTADO DE ASEGURADOS'!C$13)</f>
        <v/>
      </c>
      <c r="L79" s="644" t="str">
        <f>IF(C79="","",'12 - 1 - LISTADO DE ASEGURADOS'!$J$10)</f>
        <v/>
      </c>
      <c r="M79" s="644" t="str">
        <f>IF(D79="","",'12 - 1 - LISTADO DE ASEGURADOS'!J$13)</f>
        <v/>
      </c>
      <c r="N79" s="645" t="str">
        <f>IF(A79="","",'12 - 1 - LISTADO DE ASEGURADOS'!C$16)</f>
        <v/>
      </c>
      <c r="O79" s="645" t="str">
        <f t="shared" ca="1" si="2"/>
        <v/>
      </c>
      <c r="P79" s="647" t="str">
        <f t="shared" si="3"/>
        <v/>
      </c>
      <c r="Q79" s="647" t="str">
        <f t="shared" si="3"/>
        <v/>
      </c>
    </row>
    <row r="80" spans="1:17" x14ac:dyDescent="0.25">
      <c r="A80" s="643" t="str">
        <f>IF('12 - 1 - LISTADO DE ASEGURADOS'!A416="","",'12 - 1 - LISTADO DE ASEGURADOS'!A416)</f>
        <v/>
      </c>
      <c r="B80" s="643" t="str">
        <f>IF('12 - 1 - LISTADO DE ASEGURADOS'!B416="","",'12 - 1 - LISTADO DE ASEGURADOS'!B416)</f>
        <v/>
      </c>
      <c r="C80" s="644" t="str">
        <f>IF(A80="","",'12 - 1 - LISTADO DE ASEGURADOS'!F416)</f>
        <v/>
      </c>
      <c r="D80" s="645" t="str">
        <f>IF(B80="","",'12 - 1 - LISTADO DE ASEGURADOS'!H416)</f>
        <v/>
      </c>
      <c r="E80" s="646" t="str">
        <f>'12 - 1 - LISTADO DE ASEGURADOS'!J416</f>
        <v/>
      </c>
      <c r="F80" s="644" t="str">
        <f>IF(A80="","",'12 - 1 - LISTADO DE ASEGURADOS'!$C$19)</f>
        <v/>
      </c>
      <c r="G80" s="644" t="str">
        <f>IF(A80="","",'12 - 1 - LISTADO DE ASEGURADOS'!C$9)</f>
        <v/>
      </c>
      <c r="H80" s="644" t="str">
        <f>IF(A80="","",'12 - 1 - LISTADO DE ASEGURADOS'!C$10)</f>
        <v/>
      </c>
      <c r="I80" s="644" t="str">
        <f>IF(A80="","",'12 - 1 - LISTADO DE ASEGURADOS'!C$11)</f>
        <v/>
      </c>
      <c r="J80" s="644" t="str">
        <f>IF(A80="","",'12 - 1 - LISTADO DE ASEGURADOS'!C$12)</f>
        <v/>
      </c>
      <c r="K80" s="644" t="str">
        <f>IF(B80="","",'12 - 1 - LISTADO DE ASEGURADOS'!C$13)</f>
        <v/>
      </c>
      <c r="L80" s="644" t="str">
        <f>IF(C80="","",'12 - 1 - LISTADO DE ASEGURADOS'!$J$10)</f>
        <v/>
      </c>
      <c r="M80" s="644" t="str">
        <f>IF(D80="","",'12 - 1 - LISTADO DE ASEGURADOS'!J$13)</f>
        <v/>
      </c>
      <c r="N80" s="645" t="str">
        <f>IF(A80="","",'12 - 1 - LISTADO DE ASEGURADOS'!C$16)</f>
        <v/>
      </c>
      <c r="O80" s="645" t="str">
        <f t="shared" ca="1" si="2"/>
        <v/>
      </c>
      <c r="P80" s="647" t="str">
        <f t="shared" si="3"/>
        <v/>
      </c>
      <c r="Q80" s="647" t="str">
        <f t="shared" si="3"/>
        <v/>
      </c>
    </row>
    <row r="81" spans="1:17" x14ac:dyDescent="0.25">
      <c r="A81" s="643" t="str">
        <f>IF('12 - 1 - LISTADO DE ASEGURADOS'!A417="","",'12 - 1 - LISTADO DE ASEGURADOS'!A417)</f>
        <v/>
      </c>
      <c r="B81" s="643" t="str">
        <f>IF('12 - 1 - LISTADO DE ASEGURADOS'!B417="","",'12 - 1 - LISTADO DE ASEGURADOS'!B417)</f>
        <v/>
      </c>
      <c r="C81" s="644" t="str">
        <f>IF(A81="","",'12 - 1 - LISTADO DE ASEGURADOS'!F417)</f>
        <v/>
      </c>
      <c r="D81" s="645" t="str">
        <f>IF(B81="","",'12 - 1 - LISTADO DE ASEGURADOS'!H417)</f>
        <v/>
      </c>
      <c r="E81" s="646" t="str">
        <f>'12 - 1 - LISTADO DE ASEGURADOS'!J417</f>
        <v/>
      </c>
      <c r="F81" s="644" t="str">
        <f>IF(A81="","",'12 - 1 - LISTADO DE ASEGURADOS'!$C$19)</f>
        <v/>
      </c>
      <c r="G81" s="644" t="str">
        <f>IF(A81="","",'12 - 1 - LISTADO DE ASEGURADOS'!C$9)</f>
        <v/>
      </c>
      <c r="H81" s="644" t="str">
        <f>IF(A81="","",'12 - 1 - LISTADO DE ASEGURADOS'!C$10)</f>
        <v/>
      </c>
      <c r="I81" s="644" t="str">
        <f>IF(A81="","",'12 - 1 - LISTADO DE ASEGURADOS'!C$11)</f>
        <v/>
      </c>
      <c r="J81" s="644" t="str">
        <f>IF(A81="","",'12 - 1 - LISTADO DE ASEGURADOS'!C$12)</f>
        <v/>
      </c>
      <c r="K81" s="644" t="str">
        <f>IF(B81="","",'12 - 1 - LISTADO DE ASEGURADOS'!C$13)</f>
        <v/>
      </c>
      <c r="L81" s="644" t="str">
        <f>IF(C81="","",'12 - 1 - LISTADO DE ASEGURADOS'!$J$10)</f>
        <v/>
      </c>
      <c r="M81" s="644" t="str">
        <f>IF(D81="","",'12 - 1 - LISTADO DE ASEGURADOS'!J$13)</f>
        <v/>
      </c>
      <c r="N81" s="645" t="str">
        <f>IF(A81="","",'12 - 1 - LISTADO DE ASEGURADOS'!C$16)</f>
        <v/>
      </c>
      <c r="O81" s="645" t="str">
        <f t="shared" ca="1" si="2"/>
        <v/>
      </c>
      <c r="P81" s="647" t="str">
        <f t="shared" si="3"/>
        <v/>
      </c>
      <c r="Q81" s="647" t="str">
        <f t="shared" si="3"/>
        <v/>
      </c>
    </row>
    <row r="82" spans="1:17" x14ac:dyDescent="0.25">
      <c r="A82" s="643" t="str">
        <f>IF('12 - 1 - LISTADO DE ASEGURADOS'!A418="","",'12 - 1 - LISTADO DE ASEGURADOS'!A418)</f>
        <v/>
      </c>
      <c r="B82" s="643" t="str">
        <f>IF('12 - 1 - LISTADO DE ASEGURADOS'!B418="","",'12 - 1 - LISTADO DE ASEGURADOS'!B418)</f>
        <v/>
      </c>
      <c r="C82" s="644" t="str">
        <f>IF(A82="","",'12 - 1 - LISTADO DE ASEGURADOS'!F418)</f>
        <v/>
      </c>
      <c r="D82" s="645" t="str">
        <f>IF(B82="","",'12 - 1 - LISTADO DE ASEGURADOS'!H418)</f>
        <v/>
      </c>
      <c r="E82" s="646" t="str">
        <f>'12 - 1 - LISTADO DE ASEGURADOS'!J418</f>
        <v/>
      </c>
      <c r="F82" s="644" t="str">
        <f>IF(A82="","",'12 - 1 - LISTADO DE ASEGURADOS'!$C$19)</f>
        <v/>
      </c>
      <c r="G82" s="644" t="str">
        <f>IF(A82="","",'12 - 1 - LISTADO DE ASEGURADOS'!C$9)</f>
        <v/>
      </c>
      <c r="H82" s="644" t="str">
        <f>IF(A82="","",'12 - 1 - LISTADO DE ASEGURADOS'!C$10)</f>
        <v/>
      </c>
      <c r="I82" s="644" t="str">
        <f>IF(A82="","",'12 - 1 - LISTADO DE ASEGURADOS'!C$11)</f>
        <v/>
      </c>
      <c r="J82" s="644" t="str">
        <f>IF(A82="","",'12 - 1 - LISTADO DE ASEGURADOS'!C$12)</f>
        <v/>
      </c>
      <c r="K82" s="644" t="str">
        <f>IF(B82="","",'12 - 1 - LISTADO DE ASEGURADOS'!C$13)</f>
        <v/>
      </c>
      <c r="L82" s="644" t="str">
        <f>IF(C82="","",'12 - 1 - LISTADO DE ASEGURADOS'!$J$10)</f>
        <v/>
      </c>
      <c r="M82" s="644" t="str">
        <f>IF(D82="","",'12 - 1 - LISTADO DE ASEGURADOS'!J$13)</f>
        <v/>
      </c>
      <c r="N82" s="645" t="str">
        <f>IF(A82="","",'12 - 1 - LISTADO DE ASEGURADOS'!C$16)</f>
        <v/>
      </c>
      <c r="O82" s="645" t="str">
        <f t="shared" ca="1" si="2"/>
        <v/>
      </c>
      <c r="P82" s="647" t="str">
        <f t="shared" si="3"/>
        <v/>
      </c>
      <c r="Q82" s="647" t="str">
        <f t="shared" si="3"/>
        <v/>
      </c>
    </row>
    <row r="83" spans="1:17" x14ac:dyDescent="0.25">
      <c r="A83" s="643" t="str">
        <f>IF('12 - 1 - LISTADO DE ASEGURADOS'!A419="","",'12 - 1 - LISTADO DE ASEGURADOS'!A419)</f>
        <v/>
      </c>
      <c r="B83" s="643" t="str">
        <f>IF('12 - 1 - LISTADO DE ASEGURADOS'!B419="","",'12 - 1 - LISTADO DE ASEGURADOS'!B419)</f>
        <v/>
      </c>
      <c r="C83" s="644" t="str">
        <f>IF(A83="","",'12 - 1 - LISTADO DE ASEGURADOS'!F419)</f>
        <v/>
      </c>
      <c r="D83" s="645" t="str">
        <f>IF(B83="","",'12 - 1 - LISTADO DE ASEGURADOS'!H419)</f>
        <v/>
      </c>
      <c r="E83" s="646" t="str">
        <f>'12 - 1 - LISTADO DE ASEGURADOS'!J419</f>
        <v/>
      </c>
      <c r="F83" s="644" t="str">
        <f>IF(A83="","",'12 - 1 - LISTADO DE ASEGURADOS'!$C$19)</f>
        <v/>
      </c>
      <c r="G83" s="644" t="str">
        <f>IF(A83="","",'12 - 1 - LISTADO DE ASEGURADOS'!C$9)</f>
        <v/>
      </c>
      <c r="H83" s="644" t="str">
        <f>IF(A83="","",'12 - 1 - LISTADO DE ASEGURADOS'!C$10)</f>
        <v/>
      </c>
      <c r="I83" s="644" t="str">
        <f>IF(A83="","",'12 - 1 - LISTADO DE ASEGURADOS'!C$11)</f>
        <v/>
      </c>
      <c r="J83" s="644" t="str">
        <f>IF(A83="","",'12 - 1 - LISTADO DE ASEGURADOS'!C$12)</f>
        <v/>
      </c>
      <c r="K83" s="644" t="str">
        <f>IF(B83="","",'12 - 1 - LISTADO DE ASEGURADOS'!C$13)</f>
        <v/>
      </c>
      <c r="L83" s="644" t="str">
        <f>IF(C83="","",'12 - 1 - LISTADO DE ASEGURADOS'!$J$10)</f>
        <v/>
      </c>
      <c r="M83" s="644" t="str">
        <f>IF(D83="","",'12 - 1 - LISTADO DE ASEGURADOS'!J$13)</f>
        <v/>
      </c>
      <c r="N83" s="645" t="str">
        <f>IF(A83="","",'12 - 1 - LISTADO DE ASEGURADOS'!C$16)</f>
        <v/>
      </c>
      <c r="O83" s="645" t="str">
        <f t="shared" ca="1" si="2"/>
        <v/>
      </c>
      <c r="P83" s="647" t="str">
        <f t="shared" si="3"/>
        <v/>
      </c>
      <c r="Q83" s="647" t="str">
        <f t="shared" si="3"/>
        <v/>
      </c>
    </row>
    <row r="84" spans="1:17" x14ac:dyDescent="0.25">
      <c r="A84" s="643" t="str">
        <f>IF('12 - 1 - LISTADO DE ASEGURADOS'!A420="","",'12 - 1 - LISTADO DE ASEGURADOS'!A420)</f>
        <v/>
      </c>
      <c r="B84" s="643" t="str">
        <f>IF('12 - 1 - LISTADO DE ASEGURADOS'!B420="","",'12 - 1 - LISTADO DE ASEGURADOS'!B420)</f>
        <v/>
      </c>
      <c r="C84" s="644" t="str">
        <f>IF(A84="","",'12 - 1 - LISTADO DE ASEGURADOS'!F420)</f>
        <v/>
      </c>
      <c r="D84" s="645" t="str">
        <f>IF(B84="","",'12 - 1 - LISTADO DE ASEGURADOS'!H420)</f>
        <v/>
      </c>
      <c r="E84" s="646" t="str">
        <f>'12 - 1 - LISTADO DE ASEGURADOS'!J420</f>
        <v/>
      </c>
      <c r="F84" s="644" t="str">
        <f>IF(A84="","",'12 - 1 - LISTADO DE ASEGURADOS'!$C$19)</f>
        <v/>
      </c>
      <c r="G84" s="644" t="str">
        <f>IF(A84="","",'12 - 1 - LISTADO DE ASEGURADOS'!C$9)</f>
        <v/>
      </c>
      <c r="H84" s="644" t="str">
        <f>IF(A84="","",'12 - 1 - LISTADO DE ASEGURADOS'!C$10)</f>
        <v/>
      </c>
      <c r="I84" s="644" t="str">
        <f>IF(A84="","",'12 - 1 - LISTADO DE ASEGURADOS'!C$11)</f>
        <v/>
      </c>
      <c r="J84" s="644" t="str">
        <f>IF(A84="","",'12 - 1 - LISTADO DE ASEGURADOS'!C$12)</f>
        <v/>
      </c>
      <c r="K84" s="644" t="str">
        <f>IF(B84="","",'12 - 1 - LISTADO DE ASEGURADOS'!C$13)</f>
        <v/>
      </c>
      <c r="L84" s="644" t="str">
        <f>IF(C84="","",'12 - 1 - LISTADO DE ASEGURADOS'!$J$10)</f>
        <v/>
      </c>
      <c r="M84" s="644" t="str">
        <f>IF(D84="","",'12 - 1 - LISTADO DE ASEGURADOS'!J$13)</f>
        <v/>
      </c>
      <c r="N84" s="645" t="str">
        <f>IF(A84="","",'12 - 1 - LISTADO DE ASEGURADOS'!C$16)</f>
        <v/>
      </c>
      <c r="O84" s="645" t="str">
        <f t="shared" ca="1" si="2"/>
        <v/>
      </c>
      <c r="P84" s="647" t="str">
        <f t="shared" si="3"/>
        <v/>
      </c>
      <c r="Q84" s="647" t="str">
        <f t="shared" si="3"/>
        <v/>
      </c>
    </row>
    <row r="85" spans="1:17" x14ac:dyDescent="0.25">
      <c r="A85" s="643" t="str">
        <f>IF('12 - 1 - LISTADO DE ASEGURADOS'!A421="","",'12 - 1 - LISTADO DE ASEGURADOS'!A421)</f>
        <v/>
      </c>
      <c r="B85" s="643" t="str">
        <f>IF('12 - 1 - LISTADO DE ASEGURADOS'!B421="","",'12 - 1 - LISTADO DE ASEGURADOS'!B421)</f>
        <v/>
      </c>
      <c r="C85" s="644" t="str">
        <f>IF(A85="","",'12 - 1 - LISTADO DE ASEGURADOS'!F421)</f>
        <v/>
      </c>
      <c r="D85" s="645" t="str">
        <f>IF(B85="","",'12 - 1 - LISTADO DE ASEGURADOS'!H421)</f>
        <v/>
      </c>
      <c r="E85" s="646" t="str">
        <f>'12 - 1 - LISTADO DE ASEGURADOS'!J421</f>
        <v/>
      </c>
      <c r="F85" s="644" t="str">
        <f>IF(A85="","",'12 - 1 - LISTADO DE ASEGURADOS'!$C$19)</f>
        <v/>
      </c>
      <c r="G85" s="644" t="str">
        <f>IF(A85="","",'12 - 1 - LISTADO DE ASEGURADOS'!C$9)</f>
        <v/>
      </c>
      <c r="H85" s="644" t="str">
        <f>IF(A85="","",'12 - 1 - LISTADO DE ASEGURADOS'!C$10)</f>
        <v/>
      </c>
      <c r="I85" s="644" t="str">
        <f>IF(A85="","",'12 - 1 - LISTADO DE ASEGURADOS'!C$11)</f>
        <v/>
      </c>
      <c r="J85" s="644" t="str">
        <f>IF(A85="","",'12 - 1 - LISTADO DE ASEGURADOS'!C$12)</f>
        <v/>
      </c>
      <c r="K85" s="644" t="str">
        <f>IF(B85="","",'12 - 1 - LISTADO DE ASEGURADOS'!C$13)</f>
        <v/>
      </c>
      <c r="L85" s="644" t="str">
        <f>IF(C85="","",'12 - 1 - LISTADO DE ASEGURADOS'!$J$10)</f>
        <v/>
      </c>
      <c r="M85" s="644" t="str">
        <f>IF(D85="","",'12 - 1 - LISTADO DE ASEGURADOS'!J$13)</f>
        <v/>
      </c>
      <c r="N85" s="645" t="str">
        <f>IF(A85="","",'12 - 1 - LISTADO DE ASEGURADOS'!C$16)</f>
        <v/>
      </c>
      <c r="O85" s="645" t="str">
        <f t="shared" ca="1" si="2"/>
        <v/>
      </c>
      <c r="P85" s="647" t="str">
        <f t="shared" si="3"/>
        <v/>
      </c>
      <c r="Q85" s="647" t="str">
        <f t="shared" si="3"/>
        <v/>
      </c>
    </row>
    <row r="86" spans="1:17" x14ac:dyDescent="0.25">
      <c r="A86" s="643" t="str">
        <f>IF('12 - 1 - LISTADO DE ASEGURADOS'!A422="","",'12 - 1 - LISTADO DE ASEGURADOS'!A422)</f>
        <v/>
      </c>
      <c r="B86" s="643" t="str">
        <f>IF('12 - 1 - LISTADO DE ASEGURADOS'!B422="","",'12 - 1 - LISTADO DE ASEGURADOS'!B422)</f>
        <v/>
      </c>
      <c r="C86" s="644" t="str">
        <f>IF(A86="","",'12 - 1 - LISTADO DE ASEGURADOS'!F422)</f>
        <v/>
      </c>
      <c r="D86" s="645" t="str">
        <f>IF(B86="","",'12 - 1 - LISTADO DE ASEGURADOS'!H422)</f>
        <v/>
      </c>
      <c r="E86" s="646" t="str">
        <f>'12 - 1 - LISTADO DE ASEGURADOS'!J422</f>
        <v/>
      </c>
      <c r="F86" s="644" t="str">
        <f>IF(A86="","",'12 - 1 - LISTADO DE ASEGURADOS'!$C$19)</f>
        <v/>
      </c>
      <c r="G86" s="644" t="str">
        <f>IF(A86="","",'12 - 1 - LISTADO DE ASEGURADOS'!C$9)</f>
        <v/>
      </c>
      <c r="H86" s="644" t="str">
        <f>IF(A86="","",'12 - 1 - LISTADO DE ASEGURADOS'!C$10)</f>
        <v/>
      </c>
      <c r="I86" s="644" t="str">
        <f>IF(A86="","",'12 - 1 - LISTADO DE ASEGURADOS'!C$11)</f>
        <v/>
      </c>
      <c r="J86" s="644" t="str">
        <f>IF(A86="","",'12 - 1 - LISTADO DE ASEGURADOS'!C$12)</f>
        <v/>
      </c>
      <c r="K86" s="644" t="str">
        <f>IF(B86="","",'12 - 1 - LISTADO DE ASEGURADOS'!C$13)</f>
        <v/>
      </c>
      <c r="L86" s="644" t="str">
        <f>IF(C86="","",'12 - 1 - LISTADO DE ASEGURADOS'!$J$10)</f>
        <v/>
      </c>
      <c r="M86" s="644" t="str">
        <f>IF(D86="","",'12 - 1 - LISTADO DE ASEGURADOS'!J$13)</f>
        <v/>
      </c>
      <c r="N86" s="645" t="str">
        <f>IF(A86="","",'12 - 1 - LISTADO DE ASEGURADOS'!C$16)</f>
        <v/>
      </c>
      <c r="O86" s="645" t="str">
        <f t="shared" ca="1" si="2"/>
        <v/>
      </c>
      <c r="P86" s="647" t="str">
        <f t="shared" si="3"/>
        <v/>
      </c>
      <c r="Q86" s="647" t="str">
        <f t="shared" si="3"/>
        <v/>
      </c>
    </row>
    <row r="87" spans="1:17" x14ac:dyDescent="0.25">
      <c r="A87" s="643" t="str">
        <f>IF('12 - 1 - LISTADO DE ASEGURADOS'!A423="","",'12 - 1 - LISTADO DE ASEGURADOS'!A423)</f>
        <v/>
      </c>
      <c r="B87" s="643" t="str">
        <f>IF('12 - 1 - LISTADO DE ASEGURADOS'!B423="","",'12 - 1 - LISTADO DE ASEGURADOS'!B423)</f>
        <v/>
      </c>
      <c r="C87" s="644" t="str">
        <f>IF(A87="","",'12 - 1 - LISTADO DE ASEGURADOS'!F423)</f>
        <v/>
      </c>
      <c r="D87" s="645" t="str">
        <f>IF(B87="","",'12 - 1 - LISTADO DE ASEGURADOS'!H423)</f>
        <v/>
      </c>
      <c r="E87" s="646" t="str">
        <f>'12 - 1 - LISTADO DE ASEGURADOS'!J423</f>
        <v/>
      </c>
      <c r="F87" s="644" t="str">
        <f>IF(A87="","",'12 - 1 - LISTADO DE ASEGURADOS'!$C$19)</f>
        <v/>
      </c>
      <c r="G87" s="644" t="str">
        <f>IF(A87="","",'12 - 1 - LISTADO DE ASEGURADOS'!C$9)</f>
        <v/>
      </c>
      <c r="H87" s="644" t="str">
        <f>IF(A87="","",'12 - 1 - LISTADO DE ASEGURADOS'!C$10)</f>
        <v/>
      </c>
      <c r="I87" s="644" t="str">
        <f>IF(A87="","",'12 - 1 - LISTADO DE ASEGURADOS'!C$11)</f>
        <v/>
      </c>
      <c r="J87" s="644" t="str">
        <f>IF(A87="","",'12 - 1 - LISTADO DE ASEGURADOS'!C$12)</f>
        <v/>
      </c>
      <c r="K87" s="644" t="str">
        <f>IF(B87="","",'12 - 1 - LISTADO DE ASEGURADOS'!C$13)</f>
        <v/>
      </c>
      <c r="L87" s="644" t="str">
        <f>IF(C87="","",'12 - 1 - LISTADO DE ASEGURADOS'!$J$10)</f>
        <v/>
      </c>
      <c r="M87" s="644" t="str">
        <f>IF(D87="","",'12 - 1 - LISTADO DE ASEGURADOS'!J$13)</f>
        <v/>
      </c>
      <c r="N87" s="645" t="str">
        <f>IF(A87="","",'12 - 1 - LISTADO DE ASEGURADOS'!C$16)</f>
        <v/>
      </c>
      <c r="O87" s="645" t="str">
        <f t="shared" ca="1" si="2"/>
        <v/>
      </c>
      <c r="P87" s="647" t="str">
        <f t="shared" si="3"/>
        <v/>
      </c>
      <c r="Q87" s="647" t="str">
        <f t="shared" si="3"/>
        <v/>
      </c>
    </row>
    <row r="88" spans="1:17" x14ac:dyDescent="0.25">
      <c r="A88" s="643" t="str">
        <f>IF('12 - 1 - LISTADO DE ASEGURADOS'!A424="","",'12 - 1 - LISTADO DE ASEGURADOS'!A424)</f>
        <v/>
      </c>
      <c r="B88" s="643" t="str">
        <f>IF('12 - 1 - LISTADO DE ASEGURADOS'!B424="","",'12 - 1 - LISTADO DE ASEGURADOS'!B424)</f>
        <v/>
      </c>
      <c r="C88" s="644" t="str">
        <f>IF(A88="","",'12 - 1 - LISTADO DE ASEGURADOS'!F424)</f>
        <v/>
      </c>
      <c r="D88" s="645" t="str">
        <f>IF(B88="","",'12 - 1 - LISTADO DE ASEGURADOS'!H424)</f>
        <v/>
      </c>
      <c r="E88" s="646" t="str">
        <f>'12 - 1 - LISTADO DE ASEGURADOS'!J424</f>
        <v/>
      </c>
      <c r="F88" s="644" t="str">
        <f>IF(A88="","",'12 - 1 - LISTADO DE ASEGURADOS'!$C$19)</f>
        <v/>
      </c>
      <c r="G88" s="644" t="str">
        <f>IF(A88="","",'12 - 1 - LISTADO DE ASEGURADOS'!C$9)</f>
        <v/>
      </c>
      <c r="H88" s="644" t="str">
        <f>IF(A88="","",'12 - 1 - LISTADO DE ASEGURADOS'!C$10)</f>
        <v/>
      </c>
      <c r="I88" s="644" t="str">
        <f>IF(A88="","",'12 - 1 - LISTADO DE ASEGURADOS'!C$11)</f>
        <v/>
      </c>
      <c r="J88" s="644" t="str">
        <f>IF(A88="","",'12 - 1 - LISTADO DE ASEGURADOS'!C$12)</f>
        <v/>
      </c>
      <c r="K88" s="644" t="str">
        <f>IF(B88="","",'12 - 1 - LISTADO DE ASEGURADOS'!C$13)</f>
        <v/>
      </c>
      <c r="L88" s="644" t="str">
        <f>IF(C88="","",'12 - 1 - LISTADO DE ASEGURADOS'!$J$10)</f>
        <v/>
      </c>
      <c r="M88" s="644" t="str">
        <f>IF(D88="","",'12 - 1 - LISTADO DE ASEGURADOS'!J$13)</f>
        <v/>
      </c>
      <c r="N88" s="645" t="str">
        <f>IF(A88="","",'12 - 1 - LISTADO DE ASEGURADOS'!C$16)</f>
        <v/>
      </c>
      <c r="O88" s="645" t="str">
        <f t="shared" ca="1" si="2"/>
        <v/>
      </c>
      <c r="P88" s="647" t="str">
        <f t="shared" si="3"/>
        <v/>
      </c>
      <c r="Q88" s="647" t="str">
        <f t="shared" si="3"/>
        <v/>
      </c>
    </row>
    <row r="89" spans="1:17" x14ac:dyDescent="0.25">
      <c r="A89" s="643" t="str">
        <f>IF('12 - 1 - LISTADO DE ASEGURADOS'!A425="","",'12 - 1 - LISTADO DE ASEGURADOS'!A425)</f>
        <v/>
      </c>
      <c r="B89" s="643" t="str">
        <f>IF('12 - 1 - LISTADO DE ASEGURADOS'!B425="","",'12 - 1 - LISTADO DE ASEGURADOS'!B425)</f>
        <v/>
      </c>
      <c r="C89" s="644" t="str">
        <f>IF(A89="","",'12 - 1 - LISTADO DE ASEGURADOS'!F425)</f>
        <v/>
      </c>
      <c r="D89" s="645" t="str">
        <f>IF(B89="","",'12 - 1 - LISTADO DE ASEGURADOS'!H425)</f>
        <v/>
      </c>
      <c r="E89" s="646" t="str">
        <f>'12 - 1 - LISTADO DE ASEGURADOS'!J425</f>
        <v/>
      </c>
      <c r="F89" s="644" t="str">
        <f>IF(A89="","",'12 - 1 - LISTADO DE ASEGURADOS'!$C$19)</f>
        <v/>
      </c>
      <c r="G89" s="644" t="str">
        <f>IF(A89="","",'12 - 1 - LISTADO DE ASEGURADOS'!C$9)</f>
        <v/>
      </c>
      <c r="H89" s="644" t="str">
        <f>IF(A89="","",'12 - 1 - LISTADO DE ASEGURADOS'!C$10)</f>
        <v/>
      </c>
      <c r="I89" s="644" t="str">
        <f>IF(A89="","",'12 - 1 - LISTADO DE ASEGURADOS'!C$11)</f>
        <v/>
      </c>
      <c r="J89" s="644" t="str">
        <f>IF(A89="","",'12 - 1 - LISTADO DE ASEGURADOS'!C$12)</f>
        <v/>
      </c>
      <c r="K89" s="644" t="str">
        <f>IF(B89="","",'12 - 1 - LISTADO DE ASEGURADOS'!C$13)</f>
        <v/>
      </c>
      <c r="L89" s="644" t="str">
        <f>IF(C89="","",'12 - 1 - LISTADO DE ASEGURADOS'!$J$10)</f>
        <v/>
      </c>
      <c r="M89" s="644" t="str">
        <f>IF(D89="","",'12 - 1 - LISTADO DE ASEGURADOS'!J$13)</f>
        <v/>
      </c>
      <c r="N89" s="645" t="str">
        <f>IF(A89="","",'12 - 1 - LISTADO DE ASEGURADOS'!C$16)</f>
        <v/>
      </c>
      <c r="O89" s="645" t="str">
        <f t="shared" ca="1" si="2"/>
        <v/>
      </c>
      <c r="P89" s="647" t="str">
        <f t="shared" si="3"/>
        <v/>
      </c>
      <c r="Q89" s="647" t="str">
        <f t="shared" si="3"/>
        <v/>
      </c>
    </row>
    <row r="90" spans="1:17" x14ac:dyDescent="0.25">
      <c r="A90" s="643" t="str">
        <f>IF('12 - 1 - LISTADO DE ASEGURADOS'!A426="","",'12 - 1 - LISTADO DE ASEGURADOS'!A426)</f>
        <v/>
      </c>
      <c r="B90" s="643" t="str">
        <f>IF('12 - 1 - LISTADO DE ASEGURADOS'!B426="","",'12 - 1 - LISTADO DE ASEGURADOS'!B426)</f>
        <v/>
      </c>
      <c r="C90" s="644" t="str">
        <f>IF(A90="","",'12 - 1 - LISTADO DE ASEGURADOS'!F426)</f>
        <v/>
      </c>
      <c r="D90" s="645" t="str">
        <f>IF(B90="","",'12 - 1 - LISTADO DE ASEGURADOS'!H426)</f>
        <v/>
      </c>
      <c r="E90" s="646" t="str">
        <f>'12 - 1 - LISTADO DE ASEGURADOS'!J426</f>
        <v/>
      </c>
      <c r="F90" s="644" t="str">
        <f>IF(A90="","",'12 - 1 - LISTADO DE ASEGURADOS'!$C$19)</f>
        <v/>
      </c>
      <c r="G90" s="644" t="str">
        <f>IF(A90="","",'12 - 1 - LISTADO DE ASEGURADOS'!C$9)</f>
        <v/>
      </c>
      <c r="H90" s="644" t="str">
        <f>IF(A90="","",'12 - 1 - LISTADO DE ASEGURADOS'!C$10)</f>
        <v/>
      </c>
      <c r="I90" s="644" t="str">
        <f>IF(A90="","",'12 - 1 - LISTADO DE ASEGURADOS'!C$11)</f>
        <v/>
      </c>
      <c r="J90" s="644" t="str">
        <f>IF(A90="","",'12 - 1 - LISTADO DE ASEGURADOS'!C$12)</f>
        <v/>
      </c>
      <c r="K90" s="644" t="str">
        <f>IF(B90="","",'12 - 1 - LISTADO DE ASEGURADOS'!C$13)</f>
        <v/>
      </c>
      <c r="L90" s="644" t="str">
        <f>IF(C90="","",'12 - 1 - LISTADO DE ASEGURADOS'!$J$10)</f>
        <v/>
      </c>
      <c r="M90" s="644" t="str">
        <f>IF(D90="","",'12 - 1 - LISTADO DE ASEGURADOS'!J$13)</f>
        <v/>
      </c>
      <c r="N90" s="645" t="str">
        <f>IF(A90="","",'12 - 1 - LISTADO DE ASEGURADOS'!C$16)</f>
        <v/>
      </c>
      <c r="O90" s="645" t="str">
        <f t="shared" ca="1" si="2"/>
        <v/>
      </c>
      <c r="P90" s="647" t="str">
        <f t="shared" si="3"/>
        <v/>
      </c>
      <c r="Q90" s="647" t="str">
        <f t="shared" si="3"/>
        <v/>
      </c>
    </row>
    <row r="91" spans="1:17" x14ac:dyDescent="0.25">
      <c r="A91" s="643" t="str">
        <f>IF('12 - 1 - LISTADO DE ASEGURADOS'!A427="","",'12 - 1 - LISTADO DE ASEGURADOS'!A427)</f>
        <v/>
      </c>
      <c r="B91" s="643" t="str">
        <f>IF('12 - 1 - LISTADO DE ASEGURADOS'!B427="","",'12 - 1 - LISTADO DE ASEGURADOS'!B427)</f>
        <v/>
      </c>
      <c r="C91" s="644" t="str">
        <f>IF(A91="","",'12 - 1 - LISTADO DE ASEGURADOS'!F427)</f>
        <v/>
      </c>
      <c r="D91" s="645" t="str">
        <f>IF(B91="","",'12 - 1 - LISTADO DE ASEGURADOS'!H427)</f>
        <v/>
      </c>
      <c r="E91" s="646" t="str">
        <f>'12 - 1 - LISTADO DE ASEGURADOS'!J427</f>
        <v/>
      </c>
      <c r="F91" s="644" t="str">
        <f>IF(A91="","",'12 - 1 - LISTADO DE ASEGURADOS'!$C$19)</f>
        <v/>
      </c>
      <c r="G91" s="644" t="str">
        <f>IF(A91="","",'12 - 1 - LISTADO DE ASEGURADOS'!C$9)</f>
        <v/>
      </c>
      <c r="H91" s="644" t="str">
        <f>IF(A91="","",'12 - 1 - LISTADO DE ASEGURADOS'!C$10)</f>
        <v/>
      </c>
      <c r="I91" s="644" t="str">
        <f>IF(A91="","",'12 - 1 - LISTADO DE ASEGURADOS'!C$11)</f>
        <v/>
      </c>
      <c r="J91" s="644" t="str">
        <f>IF(A91="","",'12 - 1 - LISTADO DE ASEGURADOS'!C$12)</f>
        <v/>
      </c>
      <c r="K91" s="644" t="str">
        <f>IF(B91="","",'12 - 1 - LISTADO DE ASEGURADOS'!C$13)</f>
        <v/>
      </c>
      <c r="L91" s="644" t="str">
        <f>IF(C91="","",'12 - 1 - LISTADO DE ASEGURADOS'!$J$10)</f>
        <v/>
      </c>
      <c r="M91" s="644" t="str">
        <f>IF(D91="","",'12 - 1 - LISTADO DE ASEGURADOS'!J$13)</f>
        <v/>
      </c>
      <c r="N91" s="645" t="str">
        <f>IF(A91="","",'12 - 1 - LISTADO DE ASEGURADOS'!C$16)</f>
        <v/>
      </c>
      <c r="O91" s="645" t="str">
        <f t="shared" ca="1" si="2"/>
        <v/>
      </c>
      <c r="P91" s="647" t="str">
        <f t="shared" si="3"/>
        <v/>
      </c>
      <c r="Q91" s="647" t="str">
        <f t="shared" si="3"/>
        <v/>
      </c>
    </row>
    <row r="92" spans="1:17" x14ac:dyDescent="0.25">
      <c r="A92" s="643" t="str">
        <f>IF('12 - 1 - LISTADO DE ASEGURADOS'!A428="","",'12 - 1 - LISTADO DE ASEGURADOS'!A428)</f>
        <v/>
      </c>
      <c r="B92" s="643" t="str">
        <f>IF('12 - 1 - LISTADO DE ASEGURADOS'!B428="","",'12 - 1 - LISTADO DE ASEGURADOS'!B428)</f>
        <v/>
      </c>
      <c r="C92" s="644" t="str">
        <f>IF(A92="","",'12 - 1 - LISTADO DE ASEGURADOS'!F428)</f>
        <v/>
      </c>
      <c r="D92" s="645" t="str">
        <f>IF(B92="","",'12 - 1 - LISTADO DE ASEGURADOS'!H428)</f>
        <v/>
      </c>
      <c r="E92" s="646" t="str">
        <f>'12 - 1 - LISTADO DE ASEGURADOS'!J428</f>
        <v/>
      </c>
      <c r="F92" s="644" t="str">
        <f>IF(A92="","",'12 - 1 - LISTADO DE ASEGURADOS'!$C$19)</f>
        <v/>
      </c>
      <c r="G92" s="644" t="str">
        <f>IF(A92="","",'12 - 1 - LISTADO DE ASEGURADOS'!C$9)</f>
        <v/>
      </c>
      <c r="H92" s="644" t="str">
        <f>IF(A92="","",'12 - 1 - LISTADO DE ASEGURADOS'!C$10)</f>
        <v/>
      </c>
      <c r="I92" s="644" t="str">
        <f>IF(A92="","",'12 - 1 - LISTADO DE ASEGURADOS'!C$11)</f>
        <v/>
      </c>
      <c r="J92" s="644" t="str">
        <f>IF(A92="","",'12 - 1 - LISTADO DE ASEGURADOS'!C$12)</f>
        <v/>
      </c>
      <c r="K92" s="644" t="str">
        <f>IF(B92="","",'12 - 1 - LISTADO DE ASEGURADOS'!C$13)</f>
        <v/>
      </c>
      <c r="L92" s="644" t="str">
        <f>IF(C92="","",'12 - 1 - LISTADO DE ASEGURADOS'!$J$10)</f>
        <v/>
      </c>
      <c r="M92" s="644" t="str">
        <f>IF(D92="","",'12 - 1 - LISTADO DE ASEGURADOS'!J$13)</f>
        <v/>
      </c>
      <c r="N92" s="645" t="str">
        <f>IF(A92="","",'12 - 1 - LISTADO DE ASEGURADOS'!C$16)</f>
        <v/>
      </c>
      <c r="O92" s="645" t="str">
        <f t="shared" ca="1" si="2"/>
        <v/>
      </c>
      <c r="P92" s="647" t="str">
        <f t="shared" si="3"/>
        <v/>
      </c>
      <c r="Q92" s="647" t="str">
        <f t="shared" si="3"/>
        <v/>
      </c>
    </row>
    <row r="93" spans="1:17" x14ac:dyDescent="0.25">
      <c r="A93" s="643" t="str">
        <f>IF('12 - 1 - LISTADO DE ASEGURADOS'!A429="","",'12 - 1 - LISTADO DE ASEGURADOS'!A429)</f>
        <v/>
      </c>
      <c r="B93" s="643" t="str">
        <f>IF('12 - 1 - LISTADO DE ASEGURADOS'!B429="","",'12 - 1 - LISTADO DE ASEGURADOS'!B429)</f>
        <v/>
      </c>
      <c r="C93" s="644" t="str">
        <f>IF(A93="","",'12 - 1 - LISTADO DE ASEGURADOS'!F429)</f>
        <v/>
      </c>
      <c r="D93" s="645" t="str">
        <f>IF(B93="","",'12 - 1 - LISTADO DE ASEGURADOS'!H429)</f>
        <v/>
      </c>
      <c r="E93" s="646" t="str">
        <f>'12 - 1 - LISTADO DE ASEGURADOS'!J429</f>
        <v/>
      </c>
      <c r="F93" s="644" t="str">
        <f>IF(A93="","",'12 - 1 - LISTADO DE ASEGURADOS'!$C$19)</f>
        <v/>
      </c>
      <c r="G93" s="644" t="str">
        <f>IF(A93="","",'12 - 1 - LISTADO DE ASEGURADOS'!C$9)</f>
        <v/>
      </c>
      <c r="H93" s="644" t="str">
        <f>IF(A93="","",'12 - 1 - LISTADO DE ASEGURADOS'!C$10)</f>
        <v/>
      </c>
      <c r="I93" s="644" t="str">
        <f>IF(A93="","",'12 - 1 - LISTADO DE ASEGURADOS'!C$11)</f>
        <v/>
      </c>
      <c r="J93" s="644" t="str">
        <f>IF(A93="","",'12 - 1 - LISTADO DE ASEGURADOS'!C$12)</f>
        <v/>
      </c>
      <c r="K93" s="644" t="str">
        <f>IF(B93="","",'12 - 1 - LISTADO DE ASEGURADOS'!C$13)</f>
        <v/>
      </c>
      <c r="L93" s="644" t="str">
        <f>IF(C93="","",'12 - 1 - LISTADO DE ASEGURADOS'!$J$10)</f>
        <v/>
      </c>
      <c r="M93" s="644" t="str">
        <f>IF(D93="","",'12 - 1 - LISTADO DE ASEGURADOS'!J$13)</f>
        <v/>
      </c>
      <c r="N93" s="645" t="str">
        <f>IF(A93="","",'12 - 1 - LISTADO DE ASEGURADOS'!C$16)</f>
        <v/>
      </c>
      <c r="O93" s="645" t="str">
        <f t="shared" ca="1" si="2"/>
        <v/>
      </c>
      <c r="P93" s="647" t="str">
        <f t="shared" si="3"/>
        <v/>
      </c>
      <c r="Q93" s="647" t="str">
        <f t="shared" si="3"/>
        <v/>
      </c>
    </row>
    <row r="94" spans="1:17" x14ac:dyDescent="0.25">
      <c r="A94" s="643" t="str">
        <f>IF('12 - 1 - LISTADO DE ASEGURADOS'!A430="","",'12 - 1 - LISTADO DE ASEGURADOS'!A430)</f>
        <v/>
      </c>
      <c r="B94" s="643" t="str">
        <f>IF('12 - 1 - LISTADO DE ASEGURADOS'!B430="","",'12 - 1 - LISTADO DE ASEGURADOS'!B430)</f>
        <v/>
      </c>
      <c r="C94" s="644" t="str">
        <f>IF(A94="","",'12 - 1 - LISTADO DE ASEGURADOS'!F430)</f>
        <v/>
      </c>
      <c r="D94" s="645" t="str">
        <f>IF(B94="","",'12 - 1 - LISTADO DE ASEGURADOS'!H430)</f>
        <v/>
      </c>
      <c r="E94" s="646" t="str">
        <f>'12 - 1 - LISTADO DE ASEGURADOS'!J430</f>
        <v/>
      </c>
      <c r="F94" s="644" t="str">
        <f>IF(A94="","",'12 - 1 - LISTADO DE ASEGURADOS'!$C$19)</f>
        <v/>
      </c>
      <c r="G94" s="644" t="str">
        <f>IF(A94="","",'12 - 1 - LISTADO DE ASEGURADOS'!C$9)</f>
        <v/>
      </c>
      <c r="H94" s="644" t="str">
        <f>IF(A94="","",'12 - 1 - LISTADO DE ASEGURADOS'!C$10)</f>
        <v/>
      </c>
      <c r="I94" s="644" t="str">
        <f>IF(A94="","",'12 - 1 - LISTADO DE ASEGURADOS'!C$11)</f>
        <v/>
      </c>
      <c r="J94" s="644" t="str">
        <f>IF(A94="","",'12 - 1 - LISTADO DE ASEGURADOS'!C$12)</f>
        <v/>
      </c>
      <c r="K94" s="644" t="str">
        <f>IF(B94="","",'12 - 1 - LISTADO DE ASEGURADOS'!C$13)</f>
        <v/>
      </c>
      <c r="L94" s="644" t="str">
        <f>IF(C94="","",'12 - 1 - LISTADO DE ASEGURADOS'!$J$10)</f>
        <v/>
      </c>
      <c r="M94" s="644" t="str">
        <f>IF(D94="","",'12 - 1 - LISTADO DE ASEGURADOS'!J$13)</f>
        <v/>
      </c>
      <c r="N94" s="645" t="str">
        <f>IF(A94="","",'12 - 1 - LISTADO DE ASEGURADOS'!C$16)</f>
        <v/>
      </c>
      <c r="O94" s="645" t="str">
        <f t="shared" ca="1" si="2"/>
        <v/>
      </c>
      <c r="P94" s="647" t="str">
        <f t="shared" si="3"/>
        <v/>
      </c>
      <c r="Q94" s="647" t="str">
        <f t="shared" si="3"/>
        <v/>
      </c>
    </row>
    <row r="95" spans="1:17" x14ac:dyDescent="0.25">
      <c r="A95" s="643" t="str">
        <f>IF('12 - 1 - LISTADO DE ASEGURADOS'!A431="","",'12 - 1 - LISTADO DE ASEGURADOS'!A431)</f>
        <v/>
      </c>
      <c r="B95" s="643" t="str">
        <f>IF('12 - 1 - LISTADO DE ASEGURADOS'!B431="","",'12 - 1 - LISTADO DE ASEGURADOS'!B431)</f>
        <v/>
      </c>
      <c r="C95" s="644" t="str">
        <f>IF(A95="","",'12 - 1 - LISTADO DE ASEGURADOS'!F431)</f>
        <v/>
      </c>
      <c r="D95" s="645" t="str">
        <f>IF(B95="","",'12 - 1 - LISTADO DE ASEGURADOS'!H431)</f>
        <v/>
      </c>
      <c r="E95" s="646" t="str">
        <f>'12 - 1 - LISTADO DE ASEGURADOS'!J431</f>
        <v/>
      </c>
      <c r="F95" s="644" t="str">
        <f>IF(A95="","",'12 - 1 - LISTADO DE ASEGURADOS'!$C$19)</f>
        <v/>
      </c>
      <c r="G95" s="644" t="str">
        <f>IF(A95="","",'12 - 1 - LISTADO DE ASEGURADOS'!C$9)</f>
        <v/>
      </c>
      <c r="H95" s="644" t="str">
        <f>IF(A95="","",'12 - 1 - LISTADO DE ASEGURADOS'!C$10)</f>
        <v/>
      </c>
      <c r="I95" s="644" t="str">
        <f>IF(A95="","",'12 - 1 - LISTADO DE ASEGURADOS'!C$11)</f>
        <v/>
      </c>
      <c r="J95" s="644" t="str">
        <f>IF(A95="","",'12 - 1 - LISTADO DE ASEGURADOS'!C$12)</f>
        <v/>
      </c>
      <c r="K95" s="644" t="str">
        <f>IF(B95="","",'12 - 1 - LISTADO DE ASEGURADOS'!C$13)</f>
        <v/>
      </c>
      <c r="L95" s="644" t="str">
        <f>IF(C95="","",'12 - 1 - LISTADO DE ASEGURADOS'!$J$10)</f>
        <v/>
      </c>
      <c r="M95" s="644" t="str">
        <f>IF(D95="","",'12 - 1 - LISTADO DE ASEGURADOS'!J$13)</f>
        <v/>
      </c>
      <c r="N95" s="645" t="str">
        <f>IF(A95="","",'12 - 1 - LISTADO DE ASEGURADOS'!C$16)</f>
        <v/>
      </c>
      <c r="O95" s="645" t="str">
        <f t="shared" ca="1" si="2"/>
        <v/>
      </c>
      <c r="P95" s="647" t="str">
        <f t="shared" si="3"/>
        <v/>
      </c>
      <c r="Q95" s="647" t="str">
        <f t="shared" si="3"/>
        <v/>
      </c>
    </row>
    <row r="96" spans="1:17" x14ac:dyDescent="0.25">
      <c r="A96" s="643" t="str">
        <f>IF('12 - 1 - LISTADO DE ASEGURADOS'!A432="","",'12 - 1 - LISTADO DE ASEGURADOS'!A432)</f>
        <v/>
      </c>
      <c r="B96" s="643" t="str">
        <f>IF('12 - 1 - LISTADO DE ASEGURADOS'!B432="","",'12 - 1 - LISTADO DE ASEGURADOS'!B432)</f>
        <v/>
      </c>
      <c r="C96" s="644" t="str">
        <f>IF(A96="","",'12 - 1 - LISTADO DE ASEGURADOS'!F432)</f>
        <v/>
      </c>
      <c r="D96" s="645" t="str">
        <f>IF(B96="","",'12 - 1 - LISTADO DE ASEGURADOS'!H432)</f>
        <v/>
      </c>
      <c r="E96" s="646" t="str">
        <f>'12 - 1 - LISTADO DE ASEGURADOS'!J432</f>
        <v/>
      </c>
      <c r="F96" s="644" t="str">
        <f>IF(A96="","",'12 - 1 - LISTADO DE ASEGURADOS'!$C$19)</f>
        <v/>
      </c>
      <c r="G96" s="644" t="str">
        <f>IF(A96="","",'12 - 1 - LISTADO DE ASEGURADOS'!C$9)</f>
        <v/>
      </c>
      <c r="H96" s="644" t="str">
        <f>IF(A96="","",'12 - 1 - LISTADO DE ASEGURADOS'!C$10)</f>
        <v/>
      </c>
      <c r="I96" s="644" t="str">
        <f>IF(A96="","",'12 - 1 - LISTADO DE ASEGURADOS'!C$11)</f>
        <v/>
      </c>
      <c r="J96" s="644" t="str">
        <f>IF(A96="","",'12 - 1 - LISTADO DE ASEGURADOS'!C$12)</f>
        <v/>
      </c>
      <c r="K96" s="644" t="str">
        <f>IF(B96="","",'12 - 1 - LISTADO DE ASEGURADOS'!C$13)</f>
        <v/>
      </c>
      <c r="L96" s="644" t="str">
        <f>IF(C96="","",'12 - 1 - LISTADO DE ASEGURADOS'!$J$10)</f>
        <v/>
      </c>
      <c r="M96" s="644" t="str">
        <f>IF(D96="","",'12 - 1 - LISTADO DE ASEGURADOS'!J$13)</f>
        <v/>
      </c>
      <c r="N96" s="645" t="str">
        <f>IF(A96="","",'12 - 1 - LISTADO DE ASEGURADOS'!C$16)</f>
        <v/>
      </c>
      <c r="O96" s="645" t="str">
        <f t="shared" ca="1" si="2"/>
        <v/>
      </c>
      <c r="P96" s="647" t="str">
        <f t="shared" si="3"/>
        <v/>
      </c>
      <c r="Q96" s="647" t="str">
        <f t="shared" si="3"/>
        <v/>
      </c>
    </row>
    <row r="97" spans="1:17" x14ac:dyDescent="0.25">
      <c r="A97" s="643" t="str">
        <f>IF('12 - 1 - LISTADO DE ASEGURADOS'!A433="","",'12 - 1 - LISTADO DE ASEGURADOS'!A433)</f>
        <v/>
      </c>
      <c r="B97" s="643" t="str">
        <f>IF('12 - 1 - LISTADO DE ASEGURADOS'!B433="","",'12 - 1 - LISTADO DE ASEGURADOS'!B433)</f>
        <v/>
      </c>
      <c r="C97" s="644" t="str">
        <f>IF(A97="","",'12 - 1 - LISTADO DE ASEGURADOS'!F433)</f>
        <v/>
      </c>
      <c r="D97" s="645" t="str">
        <f>IF(B97="","",'12 - 1 - LISTADO DE ASEGURADOS'!H433)</f>
        <v/>
      </c>
      <c r="E97" s="646" t="str">
        <f>'12 - 1 - LISTADO DE ASEGURADOS'!J433</f>
        <v/>
      </c>
      <c r="F97" s="644" t="str">
        <f>IF(A97="","",'12 - 1 - LISTADO DE ASEGURADOS'!$C$19)</f>
        <v/>
      </c>
      <c r="G97" s="644" t="str">
        <f>IF(A97="","",'12 - 1 - LISTADO DE ASEGURADOS'!C$9)</f>
        <v/>
      </c>
      <c r="H97" s="644" t="str">
        <f>IF(A97="","",'12 - 1 - LISTADO DE ASEGURADOS'!C$10)</f>
        <v/>
      </c>
      <c r="I97" s="644" t="str">
        <f>IF(A97="","",'12 - 1 - LISTADO DE ASEGURADOS'!C$11)</f>
        <v/>
      </c>
      <c r="J97" s="644" t="str">
        <f>IF(A97="","",'12 - 1 - LISTADO DE ASEGURADOS'!C$12)</f>
        <v/>
      </c>
      <c r="K97" s="644" t="str">
        <f>IF(B97="","",'12 - 1 - LISTADO DE ASEGURADOS'!C$13)</f>
        <v/>
      </c>
      <c r="L97" s="644" t="str">
        <f>IF(C97="","",'12 - 1 - LISTADO DE ASEGURADOS'!$J$10)</f>
        <v/>
      </c>
      <c r="M97" s="644" t="str">
        <f>IF(D97="","",'12 - 1 - LISTADO DE ASEGURADOS'!J$13)</f>
        <v/>
      </c>
      <c r="N97" s="645" t="str">
        <f>IF(A97="","",'12 - 1 - LISTADO DE ASEGURADOS'!C$16)</f>
        <v/>
      </c>
      <c r="O97" s="645" t="str">
        <f t="shared" ca="1" si="2"/>
        <v/>
      </c>
      <c r="P97" s="647" t="str">
        <f t="shared" si="3"/>
        <v/>
      </c>
      <c r="Q97" s="647" t="str">
        <f t="shared" si="3"/>
        <v/>
      </c>
    </row>
    <row r="98" spans="1:17" x14ac:dyDescent="0.25">
      <c r="A98" s="643" t="str">
        <f>IF('12 - 1 - LISTADO DE ASEGURADOS'!A434="","",'12 - 1 - LISTADO DE ASEGURADOS'!A434)</f>
        <v/>
      </c>
      <c r="B98" s="643" t="str">
        <f>IF('12 - 1 - LISTADO DE ASEGURADOS'!B434="","",'12 - 1 - LISTADO DE ASEGURADOS'!B434)</f>
        <v/>
      </c>
      <c r="C98" s="644" t="str">
        <f>IF(A98="","",'12 - 1 - LISTADO DE ASEGURADOS'!F434)</f>
        <v/>
      </c>
      <c r="D98" s="645" t="str">
        <f>IF(B98="","",'12 - 1 - LISTADO DE ASEGURADOS'!H434)</f>
        <v/>
      </c>
      <c r="E98" s="646" t="str">
        <f>'12 - 1 - LISTADO DE ASEGURADOS'!J434</f>
        <v/>
      </c>
      <c r="F98" s="644" t="str">
        <f>IF(A98="","",'12 - 1 - LISTADO DE ASEGURADOS'!$C$19)</f>
        <v/>
      </c>
      <c r="G98" s="644" t="str">
        <f>IF(A98="","",'12 - 1 - LISTADO DE ASEGURADOS'!C$9)</f>
        <v/>
      </c>
      <c r="H98" s="644" t="str">
        <f>IF(A98="","",'12 - 1 - LISTADO DE ASEGURADOS'!C$10)</f>
        <v/>
      </c>
      <c r="I98" s="644" t="str">
        <f>IF(A98="","",'12 - 1 - LISTADO DE ASEGURADOS'!C$11)</f>
        <v/>
      </c>
      <c r="J98" s="644" t="str">
        <f>IF(A98="","",'12 - 1 - LISTADO DE ASEGURADOS'!C$12)</f>
        <v/>
      </c>
      <c r="K98" s="644" t="str">
        <f>IF(B98="","",'12 - 1 - LISTADO DE ASEGURADOS'!C$13)</f>
        <v/>
      </c>
      <c r="L98" s="644" t="str">
        <f>IF(C98="","",'12 - 1 - LISTADO DE ASEGURADOS'!$J$10)</f>
        <v/>
      </c>
      <c r="M98" s="644" t="str">
        <f>IF(D98="","",'12 - 1 - LISTADO DE ASEGURADOS'!J$13)</f>
        <v/>
      </c>
      <c r="N98" s="645" t="str">
        <f>IF(A98="","",'12 - 1 - LISTADO DE ASEGURADOS'!C$16)</f>
        <v/>
      </c>
      <c r="O98" s="645" t="str">
        <f t="shared" ca="1" si="2"/>
        <v/>
      </c>
      <c r="P98" s="647" t="str">
        <f t="shared" si="3"/>
        <v/>
      </c>
      <c r="Q98" s="647" t="str">
        <f t="shared" si="3"/>
        <v/>
      </c>
    </row>
    <row r="99" spans="1:17" x14ac:dyDescent="0.25">
      <c r="A99" s="643" t="str">
        <f>IF('12 - 1 - LISTADO DE ASEGURADOS'!A435="","",'12 - 1 - LISTADO DE ASEGURADOS'!A435)</f>
        <v/>
      </c>
      <c r="B99" s="643" t="str">
        <f>IF('12 - 1 - LISTADO DE ASEGURADOS'!B435="","",'12 - 1 - LISTADO DE ASEGURADOS'!B435)</f>
        <v/>
      </c>
      <c r="C99" s="644" t="str">
        <f>IF(A99="","",'12 - 1 - LISTADO DE ASEGURADOS'!F435)</f>
        <v/>
      </c>
      <c r="D99" s="645" t="str">
        <f>IF(B99="","",'12 - 1 - LISTADO DE ASEGURADOS'!H435)</f>
        <v/>
      </c>
      <c r="E99" s="646" t="str">
        <f>'12 - 1 - LISTADO DE ASEGURADOS'!J435</f>
        <v/>
      </c>
      <c r="F99" s="644" t="str">
        <f>IF(A99="","",'12 - 1 - LISTADO DE ASEGURADOS'!$C$19)</f>
        <v/>
      </c>
      <c r="G99" s="644" t="str">
        <f>IF(A99="","",'12 - 1 - LISTADO DE ASEGURADOS'!C$9)</f>
        <v/>
      </c>
      <c r="H99" s="644" t="str">
        <f>IF(A99="","",'12 - 1 - LISTADO DE ASEGURADOS'!C$10)</f>
        <v/>
      </c>
      <c r="I99" s="644" t="str">
        <f>IF(A99="","",'12 - 1 - LISTADO DE ASEGURADOS'!C$11)</f>
        <v/>
      </c>
      <c r="J99" s="644" t="str">
        <f>IF(A99="","",'12 - 1 - LISTADO DE ASEGURADOS'!C$12)</f>
        <v/>
      </c>
      <c r="K99" s="644" t="str">
        <f>IF(B99="","",'12 - 1 - LISTADO DE ASEGURADOS'!C$13)</f>
        <v/>
      </c>
      <c r="L99" s="644" t="str">
        <f>IF(C99="","",'12 - 1 - LISTADO DE ASEGURADOS'!$J$10)</f>
        <v/>
      </c>
      <c r="M99" s="644" t="str">
        <f>IF(D99="","",'12 - 1 - LISTADO DE ASEGURADOS'!J$13)</f>
        <v/>
      </c>
      <c r="N99" s="645" t="str">
        <f>IF(A99="","",'12 - 1 - LISTADO DE ASEGURADOS'!C$16)</f>
        <v/>
      </c>
      <c r="O99" s="645" t="str">
        <f t="shared" ca="1" si="2"/>
        <v/>
      </c>
      <c r="P99" s="647" t="str">
        <f t="shared" si="3"/>
        <v/>
      </c>
      <c r="Q99" s="647" t="str">
        <f t="shared" si="3"/>
        <v/>
      </c>
    </row>
    <row r="100" spans="1:17" x14ac:dyDescent="0.25">
      <c r="A100" s="643" t="str">
        <f>IF('12 - 1 - LISTADO DE ASEGURADOS'!A436="","",'12 - 1 - LISTADO DE ASEGURADOS'!A436)</f>
        <v/>
      </c>
      <c r="B100" s="643" t="str">
        <f>IF('12 - 1 - LISTADO DE ASEGURADOS'!B436="","",'12 - 1 - LISTADO DE ASEGURADOS'!B436)</f>
        <v/>
      </c>
      <c r="C100" s="644" t="str">
        <f>IF(A100="","",'12 - 1 - LISTADO DE ASEGURADOS'!F436)</f>
        <v/>
      </c>
      <c r="D100" s="645" t="str">
        <f>IF(B100="","",'12 - 1 - LISTADO DE ASEGURADOS'!H436)</f>
        <v/>
      </c>
      <c r="E100" s="646" t="str">
        <f>'12 - 1 - LISTADO DE ASEGURADOS'!J436</f>
        <v/>
      </c>
      <c r="F100" s="644" t="str">
        <f>IF(A100="","",'12 - 1 - LISTADO DE ASEGURADOS'!$C$19)</f>
        <v/>
      </c>
      <c r="G100" s="644" t="str">
        <f>IF(A100="","",'12 - 1 - LISTADO DE ASEGURADOS'!C$9)</f>
        <v/>
      </c>
      <c r="H100" s="644" t="str">
        <f>IF(A100="","",'12 - 1 - LISTADO DE ASEGURADOS'!C$10)</f>
        <v/>
      </c>
      <c r="I100" s="644" t="str">
        <f>IF(A100="","",'12 - 1 - LISTADO DE ASEGURADOS'!C$11)</f>
        <v/>
      </c>
      <c r="J100" s="644" t="str">
        <f>IF(A100="","",'12 - 1 - LISTADO DE ASEGURADOS'!C$12)</f>
        <v/>
      </c>
      <c r="K100" s="644" t="str">
        <f>IF(B100="","",'12 - 1 - LISTADO DE ASEGURADOS'!C$13)</f>
        <v/>
      </c>
      <c r="L100" s="644" t="str">
        <f>IF(C100="","",'12 - 1 - LISTADO DE ASEGURADOS'!$J$10)</f>
        <v/>
      </c>
      <c r="M100" s="644" t="str">
        <f>IF(D100="","",'12 - 1 - LISTADO DE ASEGURADOS'!J$13)</f>
        <v/>
      </c>
      <c r="N100" s="645" t="str">
        <f>IF(A100="","",'12 - 1 - LISTADO DE ASEGURADOS'!C$16)</f>
        <v/>
      </c>
      <c r="O100" s="645" t="str">
        <f t="shared" ca="1" si="2"/>
        <v/>
      </c>
      <c r="P100" s="647" t="str">
        <f t="shared" si="3"/>
        <v/>
      </c>
      <c r="Q100" s="647" t="str">
        <f t="shared" si="3"/>
        <v/>
      </c>
    </row>
    <row r="101" spans="1:17" x14ac:dyDescent="0.25">
      <c r="A101" s="643" t="str">
        <f>IF('12 - 1 - LISTADO DE ASEGURADOS'!A437="","",'12 - 1 - LISTADO DE ASEGURADOS'!A437)</f>
        <v/>
      </c>
      <c r="B101" s="643" t="str">
        <f>IF('12 - 1 - LISTADO DE ASEGURADOS'!B437="","",'12 - 1 - LISTADO DE ASEGURADOS'!B437)</f>
        <v/>
      </c>
      <c r="C101" s="644" t="str">
        <f>IF(A101="","",'12 - 1 - LISTADO DE ASEGURADOS'!F437)</f>
        <v/>
      </c>
      <c r="D101" s="645" t="str">
        <f>IF(B101="","",'12 - 1 - LISTADO DE ASEGURADOS'!H437)</f>
        <v/>
      </c>
      <c r="E101" s="646" t="str">
        <f>'12 - 1 - LISTADO DE ASEGURADOS'!J437</f>
        <v/>
      </c>
      <c r="F101" s="644" t="str">
        <f>IF(A101="","",'12 - 1 - LISTADO DE ASEGURADOS'!$C$19)</f>
        <v/>
      </c>
      <c r="G101" s="644" t="str">
        <f>IF(A101="","",'12 - 1 - LISTADO DE ASEGURADOS'!C$9)</f>
        <v/>
      </c>
      <c r="H101" s="644" t="str">
        <f>IF(A101="","",'12 - 1 - LISTADO DE ASEGURADOS'!C$10)</f>
        <v/>
      </c>
      <c r="I101" s="644" t="str">
        <f>IF(A101="","",'12 - 1 - LISTADO DE ASEGURADOS'!C$11)</f>
        <v/>
      </c>
      <c r="J101" s="644" t="str">
        <f>IF(A101="","",'12 - 1 - LISTADO DE ASEGURADOS'!C$12)</f>
        <v/>
      </c>
      <c r="K101" s="644" t="str">
        <f>IF(B101="","",'12 - 1 - LISTADO DE ASEGURADOS'!C$13)</f>
        <v/>
      </c>
      <c r="L101" s="644" t="str">
        <f>IF(C101="","",'12 - 1 - LISTADO DE ASEGURADOS'!$J$10)</f>
        <v/>
      </c>
      <c r="M101" s="644" t="str">
        <f>IF(D101="","",'12 - 1 - LISTADO DE ASEGURADOS'!J$13)</f>
        <v/>
      </c>
      <c r="N101" s="645" t="str">
        <f>IF(A101="","",'12 - 1 - LISTADO DE ASEGURADOS'!C$16)</f>
        <v/>
      </c>
      <c r="O101" s="645" t="str">
        <f t="shared" ca="1" si="2"/>
        <v/>
      </c>
      <c r="P101" s="647" t="str">
        <f t="shared" si="3"/>
        <v/>
      </c>
      <c r="Q101" s="647" t="str">
        <f t="shared" si="3"/>
        <v/>
      </c>
    </row>
    <row r="102" spans="1:17" x14ac:dyDescent="0.25">
      <c r="A102" s="643" t="str">
        <f>IF('12 - 1 - LISTADO DE ASEGURADOS'!A438="","",'12 - 1 - LISTADO DE ASEGURADOS'!A438)</f>
        <v/>
      </c>
      <c r="B102" s="643" t="str">
        <f>IF('12 - 1 - LISTADO DE ASEGURADOS'!B438="","",'12 - 1 - LISTADO DE ASEGURADOS'!B438)</f>
        <v/>
      </c>
      <c r="C102" s="644" t="str">
        <f>IF(A102="","",'12 - 1 - LISTADO DE ASEGURADOS'!F438)</f>
        <v/>
      </c>
      <c r="D102" s="645" t="str">
        <f>IF(B102="","",'12 - 1 - LISTADO DE ASEGURADOS'!H438)</f>
        <v/>
      </c>
      <c r="E102" s="646" t="str">
        <f>'12 - 1 - LISTADO DE ASEGURADOS'!J438</f>
        <v/>
      </c>
      <c r="F102" s="644" t="str">
        <f>IF(A102="","",'12 - 1 - LISTADO DE ASEGURADOS'!$C$19)</f>
        <v/>
      </c>
      <c r="G102" s="644" t="str">
        <f>IF(A102="","",'12 - 1 - LISTADO DE ASEGURADOS'!C$9)</f>
        <v/>
      </c>
      <c r="H102" s="644" t="str">
        <f>IF(A102="","",'12 - 1 - LISTADO DE ASEGURADOS'!C$10)</f>
        <v/>
      </c>
      <c r="I102" s="644" t="str">
        <f>IF(A102="","",'12 - 1 - LISTADO DE ASEGURADOS'!C$11)</f>
        <v/>
      </c>
      <c r="J102" s="644" t="str">
        <f>IF(A102="","",'12 - 1 - LISTADO DE ASEGURADOS'!C$12)</f>
        <v/>
      </c>
      <c r="K102" s="644" t="str">
        <f>IF(B102="","",'12 - 1 - LISTADO DE ASEGURADOS'!C$13)</f>
        <v/>
      </c>
      <c r="L102" s="644" t="str">
        <f>IF(C102="","",'12 - 1 - LISTADO DE ASEGURADOS'!$J$10)</f>
        <v/>
      </c>
      <c r="M102" s="644" t="str">
        <f>IF(D102="","",'12 - 1 - LISTADO DE ASEGURADOS'!J$13)</f>
        <v/>
      </c>
      <c r="N102" s="645" t="str">
        <f>IF(A102="","",'12 - 1 - LISTADO DE ASEGURADOS'!C$16)</f>
        <v/>
      </c>
      <c r="O102" s="645" t="str">
        <f t="shared" ca="1" si="2"/>
        <v/>
      </c>
      <c r="P102" s="647" t="str">
        <f t="shared" si="3"/>
        <v/>
      </c>
      <c r="Q102" s="647" t="str">
        <f t="shared" si="3"/>
        <v/>
      </c>
    </row>
    <row r="103" spans="1:17" x14ac:dyDescent="0.25">
      <c r="A103" s="643" t="str">
        <f>IF('12 - 1 - LISTADO DE ASEGURADOS'!A439="","",'12 - 1 - LISTADO DE ASEGURADOS'!A439)</f>
        <v/>
      </c>
      <c r="B103" s="643" t="str">
        <f>IF('12 - 1 - LISTADO DE ASEGURADOS'!B439="","",'12 - 1 - LISTADO DE ASEGURADOS'!B439)</f>
        <v/>
      </c>
      <c r="C103" s="644" t="str">
        <f>IF(A103="","",'12 - 1 - LISTADO DE ASEGURADOS'!F439)</f>
        <v/>
      </c>
      <c r="D103" s="645" t="str">
        <f>IF(B103="","",'12 - 1 - LISTADO DE ASEGURADOS'!H439)</f>
        <v/>
      </c>
      <c r="E103" s="646" t="str">
        <f>'12 - 1 - LISTADO DE ASEGURADOS'!J439</f>
        <v/>
      </c>
      <c r="F103" s="644" t="str">
        <f>IF(A103="","",'12 - 1 - LISTADO DE ASEGURADOS'!$C$19)</f>
        <v/>
      </c>
      <c r="G103" s="644" t="str">
        <f>IF(A103="","",'12 - 1 - LISTADO DE ASEGURADOS'!C$9)</f>
        <v/>
      </c>
      <c r="H103" s="644" t="str">
        <f>IF(A103="","",'12 - 1 - LISTADO DE ASEGURADOS'!C$10)</f>
        <v/>
      </c>
      <c r="I103" s="644" t="str">
        <f>IF(A103="","",'12 - 1 - LISTADO DE ASEGURADOS'!C$11)</f>
        <v/>
      </c>
      <c r="J103" s="644" t="str">
        <f>IF(A103="","",'12 - 1 - LISTADO DE ASEGURADOS'!C$12)</f>
        <v/>
      </c>
      <c r="K103" s="644" t="str">
        <f>IF(B103="","",'12 - 1 - LISTADO DE ASEGURADOS'!C$13)</f>
        <v/>
      </c>
      <c r="L103" s="644" t="str">
        <f>IF(C103="","",'12 - 1 - LISTADO DE ASEGURADOS'!$J$10)</f>
        <v/>
      </c>
      <c r="M103" s="644" t="str">
        <f>IF(D103="","",'12 - 1 - LISTADO DE ASEGURADOS'!J$13)</f>
        <v/>
      </c>
      <c r="N103" s="645" t="str">
        <f>IF(A103="","",'12 - 1 - LISTADO DE ASEGURADOS'!C$16)</f>
        <v/>
      </c>
      <c r="O103" s="645" t="str">
        <f t="shared" ca="1" si="2"/>
        <v/>
      </c>
      <c r="P103" s="647" t="str">
        <f t="shared" si="3"/>
        <v/>
      </c>
      <c r="Q103" s="647" t="str">
        <f t="shared" si="3"/>
        <v/>
      </c>
    </row>
    <row r="104" spans="1:17" x14ac:dyDescent="0.25">
      <c r="A104" s="643" t="str">
        <f>IF('12 - 1 - LISTADO DE ASEGURADOS'!A440="","",'12 - 1 - LISTADO DE ASEGURADOS'!A440)</f>
        <v/>
      </c>
      <c r="B104" s="643" t="str">
        <f>IF('12 - 1 - LISTADO DE ASEGURADOS'!B440="","",'12 - 1 - LISTADO DE ASEGURADOS'!B440)</f>
        <v/>
      </c>
      <c r="C104" s="644" t="str">
        <f>IF(A104="","",'12 - 1 - LISTADO DE ASEGURADOS'!F440)</f>
        <v/>
      </c>
      <c r="D104" s="645" t="str">
        <f>IF(B104="","",'12 - 1 - LISTADO DE ASEGURADOS'!H440)</f>
        <v/>
      </c>
      <c r="E104" s="646" t="str">
        <f>'12 - 1 - LISTADO DE ASEGURADOS'!J440</f>
        <v/>
      </c>
      <c r="F104" s="644" t="str">
        <f>IF(A104="","",'12 - 1 - LISTADO DE ASEGURADOS'!$C$19)</f>
        <v/>
      </c>
      <c r="G104" s="644" t="str">
        <f>IF(A104="","",'12 - 1 - LISTADO DE ASEGURADOS'!C$9)</f>
        <v/>
      </c>
      <c r="H104" s="644" t="str">
        <f>IF(A104="","",'12 - 1 - LISTADO DE ASEGURADOS'!C$10)</f>
        <v/>
      </c>
      <c r="I104" s="644" t="str">
        <f>IF(A104="","",'12 - 1 - LISTADO DE ASEGURADOS'!C$11)</f>
        <v/>
      </c>
      <c r="J104" s="644" t="str">
        <f>IF(A104="","",'12 - 1 - LISTADO DE ASEGURADOS'!C$12)</f>
        <v/>
      </c>
      <c r="K104" s="644" t="str">
        <f>IF(B104="","",'12 - 1 - LISTADO DE ASEGURADOS'!C$13)</f>
        <v/>
      </c>
      <c r="L104" s="644" t="str">
        <f>IF(C104="","",'12 - 1 - LISTADO DE ASEGURADOS'!$J$10)</f>
        <v/>
      </c>
      <c r="M104" s="644" t="str">
        <f>IF(D104="","",'12 - 1 - LISTADO DE ASEGURADOS'!J$13)</f>
        <v/>
      </c>
      <c r="N104" s="645" t="str">
        <f>IF(A104="","",'12 - 1 - LISTADO DE ASEGURADOS'!C$16)</f>
        <v/>
      </c>
      <c r="O104" s="645" t="str">
        <f t="shared" ca="1" si="2"/>
        <v/>
      </c>
      <c r="P104" s="647" t="str">
        <f t="shared" si="3"/>
        <v/>
      </c>
      <c r="Q104" s="647" t="str">
        <f t="shared" si="3"/>
        <v/>
      </c>
    </row>
    <row r="105" spans="1:17" x14ac:dyDescent="0.25">
      <c r="A105" s="643" t="str">
        <f>IF('12 - 1 - LISTADO DE ASEGURADOS'!A441="","",'12 - 1 - LISTADO DE ASEGURADOS'!A441)</f>
        <v/>
      </c>
      <c r="B105" s="643" t="str">
        <f>IF('12 - 1 - LISTADO DE ASEGURADOS'!B441="","",'12 - 1 - LISTADO DE ASEGURADOS'!B441)</f>
        <v/>
      </c>
      <c r="C105" s="644" t="str">
        <f>IF(A105="","",'12 - 1 - LISTADO DE ASEGURADOS'!F441)</f>
        <v/>
      </c>
      <c r="D105" s="645" t="str">
        <f>IF(B105="","",'12 - 1 - LISTADO DE ASEGURADOS'!H441)</f>
        <v/>
      </c>
      <c r="E105" s="646" t="str">
        <f>'12 - 1 - LISTADO DE ASEGURADOS'!J441</f>
        <v/>
      </c>
      <c r="F105" s="644" t="str">
        <f>IF(A105="","",'12 - 1 - LISTADO DE ASEGURADOS'!$C$19)</f>
        <v/>
      </c>
      <c r="G105" s="644" t="str">
        <f>IF(A105="","",'12 - 1 - LISTADO DE ASEGURADOS'!C$9)</f>
        <v/>
      </c>
      <c r="H105" s="644" t="str">
        <f>IF(A105="","",'12 - 1 - LISTADO DE ASEGURADOS'!C$10)</f>
        <v/>
      </c>
      <c r="I105" s="644" t="str">
        <f>IF(A105="","",'12 - 1 - LISTADO DE ASEGURADOS'!C$11)</f>
        <v/>
      </c>
      <c r="J105" s="644" t="str">
        <f>IF(A105="","",'12 - 1 - LISTADO DE ASEGURADOS'!C$12)</f>
        <v/>
      </c>
      <c r="K105" s="644" t="str">
        <f>IF(B105="","",'12 - 1 - LISTADO DE ASEGURADOS'!C$13)</f>
        <v/>
      </c>
      <c r="L105" s="644" t="str">
        <f>IF(C105="","",'12 - 1 - LISTADO DE ASEGURADOS'!$J$10)</f>
        <v/>
      </c>
      <c r="M105" s="644" t="str">
        <f>IF(D105="","",'12 - 1 - LISTADO DE ASEGURADOS'!J$13)</f>
        <v/>
      </c>
      <c r="N105" s="645" t="str">
        <f>IF(A105="","",'12 - 1 - LISTADO DE ASEGURADOS'!C$16)</f>
        <v/>
      </c>
      <c r="O105" s="645" t="str">
        <f t="shared" ca="1" si="2"/>
        <v/>
      </c>
      <c r="P105" s="647" t="str">
        <f t="shared" si="3"/>
        <v/>
      </c>
      <c r="Q105" s="647" t="str">
        <f t="shared" si="3"/>
        <v/>
      </c>
    </row>
    <row r="106" spans="1:17" x14ac:dyDescent="0.25">
      <c r="A106" s="643" t="str">
        <f>IF('12 - 1 - LISTADO DE ASEGURADOS'!A442="","",'12 - 1 - LISTADO DE ASEGURADOS'!A442)</f>
        <v/>
      </c>
      <c r="B106" s="643" t="str">
        <f>IF('12 - 1 - LISTADO DE ASEGURADOS'!B442="","",'12 - 1 - LISTADO DE ASEGURADOS'!B442)</f>
        <v/>
      </c>
      <c r="C106" s="644" t="str">
        <f>IF(A106="","",'12 - 1 - LISTADO DE ASEGURADOS'!F442)</f>
        <v/>
      </c>
      <c r="D106" s="645" t="str">
        <f>IF(B106="","",'12 - 1 - LISTADO DE ASEGURADOS'!H442)</f>
        <v/>
      </c>
      <c r="E106" s="646" t="str">
        <f>'12 - 1 - LISTADO DE ASEGURADOS'!J442</f>
        <v/>
      </c>
      <c r="F106" s="644" t="str">
        <f>IF(A106="","",'12 - 1 - LISTADO DE ASEGURADOS'!$C$19)</f>
        <v/>
      </c>
      <c r="G106" s="644" t="str">
        <f>IF(A106="","",'12 - 1 - LISTADO DE ASEGURADOS'!C$9)</f>
        <v/>
      </c>
      <c r="H106" s="644" t="str">
        <f>IF(A106="","",'12 - 1 - LISTADO DE ASEGURADOS'!C$10)</f>
        <v/>
      </c>
      <c r="I106" s="644" t="str">
        <f>IF(A106="","",'12 - 1 - LISTADO DE ASEGURADOS'!C$11)</f>
        <v/>
      </c>
      <c r="J106" s="644" t="str">
        <f>IF(A106="","",'12 - 1 - LISTADO DE ASEGURADOS'!C$12)</f>
        <v/>
      </c>
      <c r="K106" s="644" t="str">
        <f>IF(B106="","",'12 - 1 - LISTADO DE ASEGURADOS'!C$13)</f>
        <v/>
      </c>
      <c r="L106" s="644" t="str">
        <f>IF(C106="","",'12 - 1 - LISTADO DE ASEGURADOS'!$J$10)</f>
        <v/>
      </c>
      <c r="M106" s="644" t="str">
        <f>IF(D106="","",'12 - 1 - LISTADO DE ASEGURADOS'!J$13)</f>
        <v/>
      </c>
      <c r="N106" s="645" t="str">
        <f>IF(A106="","",'12 - 1 - LISTADO DE ASEGURADOS'!C$16)</f>
        <v/>
      </c>
      <c r="O106" s="645" t="str">
        <f t="shared" ca="1" si="2"/>
        <v/>
      </c>
      <c r="P106" s="647" t="str">
        <f t="shared" si="3"/>
        <v/>
      </c>
      <c r="Q106" s="647" t="str">
        <f t="shared" si="3"/>
        <v/>
      </c>
    </row>
    <row r="107" spans="1:17" x14ac:dyDescent="0.25">
      <c r="A107" s="643" t="str">
        <f>IF('12 - 1 - LISTADO DE ASEGURADOS'!A443="","",'12 - 1 - LISTADO DE ASEGURADOS'!A443)</f>
        <v/>
      </c>
      <c r="B107" s="643" t="str">
        <f>IF('12 - 1 - LISTADO DE ASEGURADOS'!B443="","",'12 - 1 - LISTADO DE ASEGURADOS'!B443)</f>
        <v/>
      </c>
      <c r="C107" s="644" t="str">
        <f>IF(A107="","",'12 - 1 - LISTADO DE ASEGURADOS'!F443)</f>
        <v/>
      </c>
      <c r="D107" s="645" t="str">
        <f>IF(B107="","",'12 - 1 - LISTADO DE ASEGURADOS'!H443)</f>
        <v/>
      </c>
      <c r="E107" s="646" t="str">
        <f>'12 - 1 - LISTADO DE ASEGURADOS'!J443</f>
        <v/>
      </c>
      <c r="F107" s="644" t="str">
        <f>IF(A107="","",'12 - 1 - LISTADO DE ASEGURADOS'!$C$19)</f>
        <v/>
      </c>
      <c r="G107" s="644" t="str">
        <f>IF(A107="","",'12 - 1 - LISTADO DE ASEGURADOS'!C$9)</f>
        <v/>
      </c>
      <c r="H107" s="644" t="str">
        <f>IF(A107="","",'12 - 1 - LISTADO DE ASEGURADOS'!C$10)</f>
        <v/>
      </c>
      <c r="I107" s="644" t="str">
        <f>IF(A107="","",'12 - 1 - LISTADO DE ASEGURADOS'!C$11)</f>
        <v/>
      </c>
      <c r="J107" s="644" t="str">
        <f>IF(A107="","",'12 - 1 - LISTADO DE ASEGURADOS'!C$12)</f>
        <v/>
      </c>
      <c r="K107" s="644" t="str">
        <f>IF(B107="","",'12 - 1 - LISTADO DE ASEGURADOS'!C$13)</f>
        <v/>
      </c>
      <c r="L107" s="644" t="str">
        <f>IF(C107="","",'12 - 1 - LISTADO DE ASEGURADOS'!$J$10)</f>
        <v/>
      </c>
      <c r="M107" s="644" t="str">
        <f>IF(D107="","",'12 - 1 - LISTADO DE ASEGURADOS'!J$13)</f>
        <v/>
      </c>
      <c r="N107" s="645" t="str">
        <f>IF(A107="","",'12 - 1 - LISTADO DE ASEGURADOS'!C$16)</f>
        <v/>
      </c>
      <c r="O107" s="645" t="str">
        <f t="shared" ca="1" si="2"/>
        <v/>
      </c>
      <c r="P107" s="647" t="str">
        <f t="shared" si="3"/>
        <v/>
      </c>
      <c r="Q107" s="647" t="str">
        <f t="shared" si="3"/>
        <v/>
      </c>
    </row>
    <row r="108" spans="1:17" x14ac:dyDescent="0.25">
      <c r="A108" s="643" t="str">
        <f>IF('12 - 1 - LISTADO DE ASEGURADOS'!A444="","",'12 - 1 - LISTADO DE ASEGURADOS'!A444)</f>
        <v/>
      </c>
      <c r="B108" s="643" t="str">
        <f>IF('12 - 1 - LISTADO DE ASEGURADOS'!B444="","",'12 - 1 - LISTADO DE ASEGURADOS'!B444)</f>
        <v/>
      </c>
      <c r="C108" s="644" t="str">
        <f>IF(A108="","",'12 - 1 - LISTADO DE ASEGURADOS'!F444)</f>
        <v/>
      </c>
      <c r="D108" s="645" t="str">
        <f>IF(B108="","",'12 - 1 - LISTADO DE ASEGURADOS'!H444)</f>
        <v/>
      </c>
      <c r="E108" s="646" t="str">
        <f>'12 - 1 - LISTADO DE ASEGURADOS'!J444</f>
        <v/>
      </c>
      <c r="F108" s="644" t="str">
        <f>IF(A108="","",'12 - 1 - LISTADO DE ASEGURADOS'!$C$19)</f>
        <v/>
      </c>
      <c r="G108" s="644" t="str">
        <f>IF(A108="","",'12 - 1 - LISTADO DE ASEGURADOS'!C$9)</f>
        <v/>
      </c>
      <c r="H108" s="644" t="str">
        <f>IF(A108="","",'12 - 1 - LISTADO DE ASEGURADOS'!C$10)</f>
        <v/>
      </c>
      <c r="I108" s="644" t="str">
        <f>IF(A108="","",'12 - 1 - LISTADO DE ASEGURADOS'!C$11)</f>
        <v/>
      </c>
      <c r="J108" s="644" t="str">
        <f>IF(A108="","",'12 - 1 - LISTADO DE ASEGURADOS'!C$12)</f>
        <v/>
      </c>
      <c r="K108" s="644" t="str">
        <f>IF(B108="","",'12 - 1 - LISTADO DE ASEGURADOS'!C$13)</f>
        <v/>
      </c>
      <c r="L108" s="644" t="str">
        <f>IF(C108="","",'12 - 1 - LISTADO DE ASEGURADOS'!$J$10)</f>
        <v/>
      </c>
      <c r="M108" s="644" t="str">
        <f>IF(D108="","",'12 - 1 - LISTADO DE ASEGURADOS'!J$13)</f>
        <v/>
      </c>
      <c r="N108" s="645" t="str">
        <f>IF(A108="","",'12 - 1 - LISTADO DE ASEGURADOS'!C$16)</f>
        <v/>
      </c>
      <c r="O108" s="645" t="str">
        <f t="shared" ca="1" si="2"/>
        <v/>
      </c>
      <c r="P108" s="647" t="str">
        <f t="shared" si="3"/>
        <v/>
      </c>
      <c r="Q108" s="647" t="str">
        <f t="shared" si="3"/>
        <v/>
      </c>
    </row>
    <row r="109" spans="1:17" x14ac:dyDescent="0.25">
      <c r="A109" s="643" t="str">
        <f>IF('12 - 1 - LISTADO DE ASEGURADOS'!A445="","",'12 - 1 - LISTADO DE ASEGURADOS'!A445)</f>
        <v/>
      </c>
      <c r="B109" s="643" t="str">
        <f>IF('12 - 1 - LISTADO DE ASEGURADOS'!B445="","",'12 - 1 - LISTADO DE ASEGURADOS'!B445)</f>
        <v/>
      </c>
      <c r="C109" s="644" t="str">
        <f>IF(A109="","",'12 - 1 - LISTADO DE ASEGURADOS'!F445)</f>
        <v/>
      </c>
      <c r="D109" s="645" t="str">
        <f>IF(B109="","",'12 - 1 - LISTADO DE ASEGURADOS'!H445)</f>
        <v/>
      </c>
      <c r="E109" s="646" t="str">
        <f>'12 - 1 - LISTADO DE ASEGURADOS'!J445</f>
        <v/>
      </c>
      <c r="F109" s="644" t="str">
        <f>IF(A109="","",'12 - 1 - LISTADO DE ASEGURADOS'!$C$19)</f>
        <v/>
      </c>
      <c r="G109" s="644" t="str">
        <f>IF(A109="","",'12 - 1 - LISTADO DE ASEGURADOS'!C$9)</f>
        <v/>
      </c>
      <c r="H109" s="644" t="str">
        <f>IF(A109="","",'12 - 1 - LISTADO DE ASEGURADOS'!C$10)</f>
        <v/>
      </c>
      <c r="I109" s="644" t="str">
        <f>IF(A109="","",'12 - 1 - LISTADO DE ASEGURADOS'!C$11)</f>
        <v/>
      </c>
      <c r="J109" s="644" t="str">
        <f>IF(A109="","",'12 - 1 - LISTADO DE ASEGURADOS'!C$12)</f>
        <v/>
      </c>
      <c r="K109" s="644" t="str">
        <f>IF(B109="","",'12 - 1 - LISTADO DE ASEGURADOS'!C$13)</f>
        <v/>
      </c>
      <c r="L109" s="644" t="str">
        <f>IF(C109="","",'12 - 1 - LISTADO DE ASEGURADOS'!$J$10)</f>
        <v/>
      </c>
      <c r="M109" s="644" t="str">
        <f>IF(D109="","",'12 - 1 - LISTADO DE ASEGURADOS'!J$13)</f>
        <v/>
      </c>
      <c r="N109" s="645" t="str">
        <f>IF(A109="","",'12 - 1 - LISTADO DE ASEGURADOS'!C$16)</f>
        <v/>
      </c>
      <c r="O109" s="645" t="str">
        <f t="shared" ca="1" si="2"/>
        <v/>
      </c>
      <c r="P109" s="647" t="str">
        <f t="shared" si="3"/>
        <v/>
      </c>
      <c r="Q109" s="647" t="str">
        <f t="shared" si="3"/>
        <v/>
      </c>
    </row>
    <row r="110" spans="1:17" x14ac:dyDescent="0.25">
      <c r="A110" s="643" t="str">
        <f>IF('12 - 1 - LISTADO DE ASEGURADOS'!A446="","",'12 - 1 - LISTADO DE ASEGURADOS'!A446)</f>
        <v/>
      </c>
      <c r="B110" s="643" t="str">
        <f>IF('12 - 1 - LISTADO DE ASEGURADOS'!B446="","",'12 - 1 - LISTADO DE ASEGURADOS'!B446)</f>
        <v/>
      </c>
      <c r="C110" s="644" t="str">
        <f>IF(A110="","",'12 - 1 - LISTADO DE ASEGURADOS'!F446)</f>
        <v/>
      </c>
      <c r="D110" s="645" t="str">
        <f>IF(B110="","",'12 - 1 - LISTADO DE ASEGURADOS'!H446)</f>
        <v/>
      </c>
      <c r="E110" s="646" t="str">
        <f>'12 - 1 - LISTADO DE ASEGURADOS'!J446</f>
        <v/>
      </c>
      <c r="F110" s="644" t="str">
        <f>IF(A110="","",'12 - 1 - LISTADO DE ASEGURADOS'!$C$19)</f>
        <v/>
      </c>
      <c r="G110" s="644" t="str">
        <f>IF(A110="","",'12 - 1 - LISTADO DE ASEGURADOS'!C$9)</f>
        <v/>
      </c>
      <c r="H110" s="644" t="str">
        <f>IF(A110="","",'12 - 1 - LISTADO DE ASEGURADOS'!C$10)</f>
        <v/>
      </c>
      <c r="I110" s="644" t="str">
        <f>IF(A110="","",'12 - 1 - LISTADO DE ASEGURADOS'!C$11)</f>
        <v/>
      </c>
      <c r="J110" s="644" t="str">
        <f>IF(A110="","",'12 - 1 - LISTADO DE ASEGURADOS'!C$12)</f>
        <v/>
      </c>
      <c r="K110" s="644" t="str">
        <f>IF(B110="","",'12 - 1 - LISTADO DE ASEGURADOS'!C$13)</f>
        <v/>
      </c>
      <c r="L110" s="644" t="str">
        <f>IF(C110="","",'12 - 1 - LISTADO DE ASEGURADOS'!$J$10)</f>
        <v/>
      </c>
      <c r="M110" s="644" t="str">
        <f>IF(D110="","",'12 - 1 - LISTADO DE ASEGURADOS'!J$13)</f>
        <v/>
      </c>
      <c r="N110" s="645" t="str">
        <f>IF(A110="","",'12 - 1 - LISTADO DE ASEGURADOS'!C$16)</f>
        <v/>
      </c>
      <c r="O110" s="645" t="str">
        <f t="shared" ca="1" si="2"/>
        <v/>
      </c>
      <c r="P110" s="647" t="str">
        <f t="shared" si="3"/>
        <v/>
      </c>
      <c r="Q110" s="647" t="str">
        <f t="shared" si="3"/>
        <v/>
      </c>
    </row>
    <row r="111" spans="1:17" x14ac:dyDescent="0.25">
      <c r="A111" s="643" t="str">
        <f>IF('12 - 1 - LISTADO DE ASEGURADOS'!A447="","",'12 - 1 - LISTADO DE ASEGURADOS'!A447)</f>
        <v/>
      </c>
      <c r="B111" s="643" t="str">
        <f>IF('12 - 1 - LISTADO DE ASEGURADOS'!B447="","",'12 - 1 - LISTADO DE ASEGURADOS'!B447)</f>
        <v/>
      </c>
      <c r="C111" s="644" t="str">
        <f>IF(A111="","",'12 - 1 - LISTADO DE ASEGURADOS'!F447)</f>
        <v/>
      </c>
      <c r="D111" s="645" t="str">
        <f>IF(B111="","",'12 - 1 - LISTADO DE ASEGURADOS'!H447)</f>
        <v/>
      </c>
      <c r="E111" s="646" t="str">
        <f>'12 - 1 - LISTADO DE ASEGURADOS'!J447</f>
        <v/>
      </c>
      <c r="F111" s="644" t="str">
        <f>IF(A111="","",'12 - 1 - LISTADO DE ASEGURADOS'!$C$19)</f>
        <v/>
      </c>
      <c r="G111" s="644" t="str">
        <f>IF(A111="","",'12 - 1 - LISTADO DE ASEGURADOS'!C$9)</f>
        <v/>
      </c>
      <c r="H111" s="644" t="str">
        <f>IF(A111="","",'12 - 1 - LISTADO DE ASEGURADOS'!C$10)</f>
        <v/>
      </c>
      <c r="I111" s="644" t="str">
        <f>IF(A111="","",'12 - 1 - LISTADO DE ASEGURADOS'!C$11)</f>
        <v/>
      </c>
      <c r="J111" s="644" t="str">
        <f>IF(A111="","",'12 - 1 - LISTADO DE ASEGURADOS'!C$12)</f>
        <v/>
      </c>
      <c r="K111" s="644" t="str">
        <f>IF(B111="","",'12 - 1 - LISTADO DE ASEGURADOS'!C$13)</f>
        <v/>
      </c>
      <c r="L111" s="644" t="str">
        <f>IF(C111="","",'12 - 1 - LISTADO DE ASEGURADOS'!$J$10)</f>
        <v/>
      </c>
      <c r="M111" s="644" t="str">
        <f>IF(D111="","",'12 - 1 - LISTADO DE ASEGURADOS'!J$13)</f>
        <v/>
      </c>
      <c r="N111" s="645" t="str">
        <f>IF(A111="","",'12 - 1 - LISTADO DE ASEGURADOS'!C$16)</f>
        <v/>
      </c>
      <c r="O111" s="645" t="str">
        <f t="shared" ca="1" si="2"/>
        <v/>
      </c>
      <c r="P111" s="647" t="str">
        <f t="shared" si="3"/>
        <v/>
      </c>
      <c r="Q111" s="647" t="str">
        <f t="shared" si="3"/>
        <v/>
      </c>
    </row>
    <row r="112" spans="1:17" x14ac:dyDescent="0.25">
      <c r="A112" s="643" t="str">
        <f>IF('12 - 1 - LISTADO DE ASEGURADOS'!A448="","",'12 - 1 - LISTADO DE ASEGURADOS'!A448)</f>
        <v/>
      </c>
      <c r="B112" s="643" t="str">
        <f>IF('12 - 1 - LISTADO DE ASEGURADOS'!B448="","",'12 - 1 - LISTADO DE ASEGURADOS'!B448)</f>
        <v/>
      </c>
      <c r="C112" s="644" t="str">
        <f>IF(A112="","",'12 - 1 - LISTADO DE ASEGURADOS'!F448)</f>
        <v/>
      </c>
      <c r="D112" s="645" t="str">
        <f>IF(B112="","",'12 - 1 - LISTADO DE ASEGURADOS'!H448)</f>
        <v/>
      </c>
      <c r="E112" s="646" t="str">
        <f>'12 - 1 - LISTADO DE ASEGURADOS'!J448</f>
        <v/>
      </c>
      <c r="F112" s="644" t="str">
        <f>IF(A112="","",'12 - 1 - LISTADO DE ASEGURADOS'!$C$19)</f>
        <v/>
      </c>
      <c r="G112" s="644" t="str">
        <f>IF(A112="","",'12 - 1 - LISTADO DE ASEGURADOS'!C$9)</f>
        <v/>
      </c>
      <c r="H112" s="644" t="str">
        <f>IF(A112="","",'12 - 1 - LISTADO DE ASEGURADOS'!C$10)</f>
        <v/>
      </c>
      <c r="I112" s="644" t="str">
        <f>IF(A112="","",'12 - 1 - LISTADO DE ASEGURADOS'!C$11)</f>
        <v/>
      </c>
      <c r="J112" s="644" t="str">
        <f>IF(A112="","",'12 - 1 - LISTADO DE ASEGURADOS'!C$12)</f>
        <v/>
      </c>
      <c r="K112" s="644" t="str">
        <f>IF(B112="","",'12 - 1 - LISTADO DE ASEGURADOS'!C$13)</f>
        <v/>
      </c>
      <c r="L112" s="644" t="str">
        <f>IF(C112="","",'12 - 1 - LISTADO DE ASEGURADOS'!$J$10)</f>
        <v/>
      </c>
      <c r="M112" s="644" t="str">
        <f>IF(D112="","",'12 - 1 - LISTADO DE ASEGURADOS'!J$13)</f>
        <v/>
      </c>
      <c r="N112" s="645" t="str">
        <f>IF(A112="","",'12 - 1 - LISTADO DE ASEGURADOS'!C$16)</f>
        <v/>
      </c>
      <c r="O112" s="645" t="str">
        <f t="shared" ca="1" si="2"/>
        <v/>
      </c>
      <c r="P112" s="647" t="str">
        <f t="shared" si="3"/>
        <v/>
      </c>
      <c r="Q112" s="647" t="str">
        <f t="shared" si="3"/>
        <v/>
      </c>
    </row>
    <row r="113" spans="1:17" x14ac:dyDescent="0.25">
      <c r="A113" s="643" t="str">
        <f>IF('12 - 1 - LISTADO DE ASEGURADOS'!A449="","",'12 - 1 - LISTADO DE ASEGURADOS'!A449)</f>
        <v/>
      </c>
      <c r="B113" s="643" t="str">
        <f>IF('12 - 1 - LISTADO DE ASEGURADOS'!B449="","",'12 - 1 - LISTADO DE ASEGURADOS'!B449)</f>
        <v/>
      </c>
      <c r="C113" s="644" t="str">
        <f>IF(A113="","",'12 - 1 - LISTADO DE ASEGURADOS'!F449)</f>
        <v/>
      </c>
      <c r="D113" s="645" t="str">
        <f>IF(B113="","",'12 - 1 - LISTADO DE ASEGURADOS'!H449)</f>
        <v/>
      </c>
      <c r="E113" s="646" t="str">
        <f>'12 - 1 - LISTADO DE ASEGURADOS'!J449</f>
        <v/>
      </c>
      <c r="F113" s="644" t="str">
        <f>IF(A113="","",'12 - 1 - LISTADO DE ASEGURADOS'!$C$19)</f>
        <v/>
      </c>
      <c r="G113" s="644" t="str">
        <f>IF(A113="","",'12 - 1 - LISTADO DE ASEGURADOS'!C$9)</f>
        <v/>
      </c>
      <c r="H113" s="644" t="str">
        <f>IF(A113="","",'12 - 1 - LISTADO DE ASEGURADOS'!C$10)</f>
        <v/>
      </c>
      <c r="I113" s="644" t="str">
        <f>IF(A113="","",'12 - 1 - LISTADO DE ASEGURADOS'!C$11)</f>
        <v/>
      </c>
      <c r="J113" s="644" t="str">
        <f>IF(A113="","",'12 - 1 - LISTADO DE ASEGURADOS'!C$12)</f>
        <v/>
      </c>
      <c r="K113" s="644" t="str">
        <f>IF(B113="","",'12 - 1 - LISTADO DE ASEGURADOS'!C$13)</f>
        <v/>
      </c>
      <c r="L113" s="644" t="str">
        <f>IF(C113="","",'12 - 1 - LISTADO DE ASEGURADOS'!$J$10)</f>
        <v/>
      </c>
      <c r="M113" s="644" t="str">
        <f>IF(D113="","",'12 - 1 - LISTADO DE ASEGURADOS'!J$13)</f>
        <v/>
      </c>
      <c r="N113" s="645" t="str">
        <f>IF(A113="","",'12 - 1 - LISTADO DE ASEGURADOS'!C$16)</f>
        <v/>
      </c>
      <c r="O113" s="645" t="str">
        <f t="shared" ca="1" si="2"/>
        <v/>
      </c>
      <c r="P113" s="647" t="str">
        <f t="shared" si="3"/>
        <v/>
      </c>
      <c r="Q113" s="647" t="str">
        <f t="shared" si="3"/>
        <v/>
      </c>
    </row>
    <row r="114" spans="1:17" x14ac:dyDescent="0.25">
      <c r="A114" s="643" t="str">
        <f>IF('12 - 1 - LISTADO DE ASEGURADOS'!A450="","",'12 - 1 - LISTADO DE ASEGURADOS'!A450)</f>
        <v/>
      </c>
      <c r="B114" s="643" t="str">
        <f>IF('12 - 1 - LISTADO DE ASEGURADOS'!B450="","",'12 - 1 - LISTADO DE ASEGURADOS'!B450)</f>
        <v/>
      </c>
      <c r="C114" s="644" t="str">
        <f>IF(A114="","",'12 - 1 - LISTADO DE ASEGURADOS'!F450)</f>
        <v/>
      </c>
      <c r="D114" s="645" t="str">
        <f>IF(B114="","",'12 - 1 - LISTADO DE ASEGURADOS'!H450)</f>
        <v/>
      </c>
      <c r="E114" s="646" t="str">
        <f>'12 - 1 - LISTADO DE ASEGURADOS'!J450</f>
        <v/>
      </c>
      <c r="F114" s="644" t="str">
        <f>IF(A114="","",'12 - 1 - LISTADO DE ASEGURADOS'!$C$19)</f>
        <v/>
      </c>
      <c r="G114" s="644" t="str">
        <f>IF(A114="","",'12 - 1 - LISTADO DE ASEGURADOS'!C$9)</f>
        <v/>
      </c>
      <c r="H114" s="644" t="str">
        <f>IF(A114="","",'12 - 1 - LISTADO DE ASEGURADOS'!C$10)</f>
        <v/>
      </c>
      <c r="I114" s="644" t="str">
        <f>IF(A114="","",'12 - 1 - LISTADO DE ASEGURADOS'!C$11)</f>
        <v/>
      </c>
      <c r="J114" s="644" t="str">
        <f>IF(A114="","",'12 - 1 - LISTADO DE ASEGURADOS'!C$12)</f>
        <v/>
      </c>
      <c r="K114" s="644" t="str">
        <f>IF(B114="","",'12 - 1 - LISTADO DE ASEGURADOS'!C$13)</f>
        <v/>
      </c>
      <c r="L114" s="644" t="str">
        <f>IF(C114="","",'12 - 1 - LISTADO DE ASEGURADOS'!$J$10)</f>
        <v/>
      </c>
      <c r="M114" s="644" t="str">
        <f>IF(D114="","",'12 - 1 - LISTADO DE ASEGURADOS'!J$13)</f>
        <v/>
      </c>
      <c r="N114" s="645" t="str">
        <f>IF(A114="","",'12 - 1 - LISTADO DE ASEGURADOS'!C$16)</f>
        <v/>
      </c>
      <c r="O114" s="645" t="str">
        <f t="shared" ca="1" si="2"/>
        <v/>
      </c>
      <c r="P114" s="647" t="str">
        <f t="shared" si="3"/>
        <v/>
      </c>
      <c r="Q114" s="647" t="str">
        <f t="shared" si="3"/>
        <v/>
      </c>
    </row>
    <row r="115" spans="1:17" x14ac:dyDescent="0.25">
      <c r="A115" s="643" t="str">
        <f>IF('12 - 1 - LISTADO DE ASEGURADOS'!A451="","",'12 - 1 - LISTADO DE ASEGURADOS'!A451)</f>
        <v/>
      </c>
      <c r="B115" s="643" t="str">
        <f>IF('12 - 1 - LISTADO DE ASEGURADOS'!B451="","",'12 - 1 - LISTADO DE ASEGURADOS'!B451)</f>
        <v/>
      </c>
      <c r="C115" s="644" t="str">
        <f>IF(A115="","",'12 - 1 - LISTADO DE ASEGURADOS'!F451)</f>
        <v/>
      </c>
      <c r="D115" s="645" t="str">
        <f>IF(B115="","",'12 - 1 - LISTADO DE ASEGURADOS'!H451)</f>
        <v/>
      </c>
      <c r="E115" s="646" t="str">
        <f>'12 - 1 - LISTADO DE ASEGURADOS'!J451</f>
        <v/>
      </c>
      <c r="F115" s="644" t="str">
        <f>IF(A115="","",'12 - 1 - LISTADO DE ASEGURADOS'!$C$19)</f>
        <v/>
      </c>
      <c r="G115" s="644" t="str">
        <f>IF(A115="","",'12 - 1 - LISTADO DE ASEGURADOS'!C$9)</f>
        <v/>
      </c>
      <c r="H115" s="644" t="str">
        <f>IF(A115="","",'12 - 1 - LISTADO DE ASEGURADOS'!C$10)</f>
        <v/>
      </c>
      <c r="I115" s="644" t="str">
        <f>IF(A115="","",'12 - 1 - LISTADO DE ASEGURADOS'!C$11)</f>
        <v/>
      </c>
      <c r="J115" s="644" t="str">
        <f>IF(A115="","",'12 - 1 - LISTADO DE ASEGURADOS'!C$12)</f>
        <v/>
      </c>
      <c r="K115" s="644" t="str">
        <f>IF(B115="","",'12 - 1 - LISTADO DE ASEGURADOS'!C$13)</f>
        <v/>
      </c>
      <c r="L115" s="644" t="str">
        <f>IF(C115="","",'12 - 1 - LISTADO DE ASEGURADOS'!$J$10)</f>
        <v/>
      </c>
      <c r="M115" s="644" t="str">
        <f>IF(D115="","",'12 - 1 - LISTADO DE ASEGURADOS'!J$13)</f>
        <v/>
      </c>
      <c r="N115" s="645" t="str">
        <f>IF(A115="","",'12 - 1 - LISTADO DE ASEGURADOS'!C$16)</f>
        <v/>
      </c>
      <c r="O115" s="645" t="str">
        <f t="shared" ca="1" si="2"/>
        <v/>
      </c>
      <c r="P115" s="647" t="str">
        <f t="shared" si="3"/>
        <v/>
      </c>
      <c r="Q115" s="647" t="str">
        <f t="shared" si="3"/>
        <v/>
      </c>
    </row>
    <row r="116" spans="1:17" x14ac:dyDescent="0.25">
      <c r="A116" s="643" t="str">
        <f>IF('12 - 1 - LISTADO DE ASEGURADOS'!A452="","",'12 - 1 - LISTADO DE ASEGURADOS'!A452)</f>
        <v/>
      </c>
      <c r="B116" s="643" t="str">
        <f>IF('12 - 1 - LISTADO DE ASEGURADOS'!B452="","",'12 - 1 - LISTADO DE ASEGURADOS'!B452)</f>
        <v/>
      </c>
      <c r="C116" s="644" t="str">
        <f>IF(A116="","",'12 - 1 - LISTADO DE ASEGURADOS'!F452)</f>
        <v/>
      </c>
      <c r="D116" s="645" t="str">
        <f>IF(B116="","",'12 - 1 - LISTADO DE ASEGURADOS'!H452)</f>
        <v/>
      </c>
      <c r="E116" s="646" t="str">
        <f>'12 - 1 - LISTADO DE ASEGURADOS'!J452</f>
        <v/>
      </c>
      <c r="F116" s="644" t="str">
        <f>IF(A116="","",'12 - 1 - LISTADO DE ASEGURADOS'!$C$19)</f>
        <v/>
      </c>
      <c r="G116" s="644" t="str">
        <f>IF(A116="","",'12 - 1 - LISTADO DE ASEGURADOS'!C$9)</f>
        <v/>
      </c>
      <c r="H116" s="644" t="str">
        <f>IF(A116="","",'12 - 1 - LISTADO DE ASEGURADOS'!C$10)</f>
        <v/>
      </c>
      <c r="I116" s="644" t="str">
        <f>IF(A116="","",'12 - 1 - LISTADO DE ASEGURADOS'!C$11)</f>
        <v/>
      </c>
      <c r="J116" s="644" t="str">
        <f>IF(A116="","",'12 - 1 - LISTADO DE ASEGURADOS'!C$12)</f>
        <v/>
      </c>
      <c r="K116" s="644" t="str">
        <f>IF(B116="","",'12 - 1 - LISTADO DE ASEGURADOS'!C$13)</f>
        <v/>
      </c>
      <c r="L116" s="644" t="str">
        <f>IF(C116="","",'12 - 1 - LISTADO DE ASEGURADOS'!$J$10)</f>
        <v/>
      </c>
      <c r="M116" s="644" t="str">
        <f>IF(D116="","",'12 - 1 - LISTADO DE ASEGURADOS'!J$13)</f>
        <v/>
      </c>
      <c r="N116" s="645" t="str">
        <f>IF(A116="","",'12 - 1 - LISTADO DE ASEGURADOS'!C$16)</f>
        <v/>
      </c>
      <c r="O116" s="645" t="str">
        <f t="shared" ca="1" si="2"/>
        <v/>
      </c>
      <c r="P116" s="647" t="str">
        <f t="shared" si="3"/>
        <v/>
      </c>
      <c r="Q116" s="647" t="str">
        <f t="shared" si="3"/>
        <v/>
      </c>
    </row>
    <row r="117" spans="1:17" x14ac:dyDescent="0.25">
      <c r="A117" s="643" t="str">
        <f>IF('12 - 1 - LISTADO DE ASEGURADOS'!A453="","",'12 - 1 - LISTADO DE ASEGURADOS'!A453)</f>
        <v/>
      </c>
      <c r="B117" s="643" t="str">
        <f>IF('12 - 1 - LISTADO DE ASEGURADOS'!B453="","",'12 - 1 - LISTADO DE ASEGURADOS'!B453)</f>
        <v/>
      </c>
      <c r="C117" s="644" t="str">
        <f>IF(A117="","",'12 - 1 - LISTADO DE ASEGURADOS'!F453)</f>
        <v/>
      </c>
      <c r="D117" s="645" t="str">
        <f>IF(B117="","",'12 - 1 - LISTADO DE ASEGURADOS'!H453)</f>
        <v/>
      </c>
      <c r="E117" s="646" t="str">
        <f>'12 - 1 - LISTADO DE ASEGURADOS'!J453</f>
        <v/>
      </c>
      <c r="F117" s="644" t="str">
        <f>IF(A117="","",'12 - 1 - LISTADO DE ASEGURADOS'!$C$19)</f>
        <v/>
      </c>
      <c r="G117" s="644" t="str">
        <f>IF(A117="","",'12 - 1 - LISTADO DE ASEGURADOS'!C$9)</f>
        <v/>
      </c>
      <c r="H117" s="644" t="str">
        <f>IF(A117="","",'12 - 1 - LISTADO DE ASEGURADOS'!C$10)</f>
        <v/>
      </c>
      <c r="I117" s="644" t="str">
        <f>IF(A117="","",'12 - 1 - LISTADO DE ASEGURADOS'!C$11)</f>
        <v/>
      </c>
      <c r="J117" s="644" t="str">
        <f>IF(A117="","",'12 - 1 - LISTADO DE ASEGURADOS'!C$12)</f>
        <v/>
      </c>
      <c r="K117" s="644" t="str">
        <f>IF(B117="","",'12 - 1 - LISTADO DE ASEGURADOS'!C$13)</f>
        <v/>
      </c>
      <c r="L117" s="644" t="str">
        <f>IF(C117="","",'12 - 1 - LISTADO DE ASEGURADOS'!$J$10)</f>
        <v/>
      </c>
      <c r="M117" s="644" t="str">
        <f>IF(D117="","",'12 - 1 - LISTADO DE ASEGURADOS'!J$13)</f>
        <v/>
      </c>
      <c r="N117" s="645" t="str">
        <f>IF(A117="","",'12 - 1 - LISTADO DE ASEGURADOS'!C$16)</f>
        <v/>
      </c>
      <c r="O117" s="645" t="str">
        <f t="shared" ca="1" si="2"/>
        <v/>
      </c>
      <c r="P117" s="647" t="str">
        <f t="shared" si="3"/>
        <v/>
      </c>
      <c r="Q117" s="647" t="str">
        <f t="shared" si="3"/>
        <v/>
      </c>
    </row>
    <row r="118" spans="1:17" x14ac:dyDescent="0.25">
      <c r="A118" s="643" t="str">
        <f>IF('12 - 1 - LISTADO DE ASEGURADOS'!A454="","",'12 - 1 - LISTADO DE ASEGURADOS'!A454)</f>
        <v/>
      </c>
      <c r="B118" s="643" t="str">
        <f>IF('12 - 1 - LISTADO DE ASEGURADOS'!B454="","",'12 - 1 - LISTADO DE ASEGURADOS'!B454)</f>
        <v/>
      </c>
      <c r="C118" s="644" t="str">
        <f>IF(A118="","",'12 - 1 - LISTADO DE ASEGURADOS'!F454)</f>
        <v/>
      </c>
      <c r="D118" s="645" t="str">
        <f>IF(B118="","",'12 - 1 - LISTADO DE ASEGURADOS'!H454)</f>
        <v/>
      </c>
      <c r="E118" s="646" t="str">
        <f>'12 - 1 - LISTADO DE ASEGURADOS'!J454</f>
        <v/>
      </c>
      <c r="F118" s="644" t="str">
        <f>IF(A118="","",'12 - 1 - LISTADO DE ASEGURADOS'!$C$19)</f>
        <v/>
      </c>
      <c r="G118" s="644" t="str">
        <f>IF(A118="","",'12 - 1 - LISTADO DE ASEGURADOS'!C$9)</f>
        <v/>
      </c>
      <c r="H118" s="644" t="str">
        <f>IF(A118="","",'12 - 1 - LISTADO DE ASEGURADOS'!C$10)</f>
        <v/>
      </c>
      <c r="I118" s="644" t="str">
        <f>IF(A118="","",'12 - 1 - LISTADO DE ASEGURADOS'!C$11)</f>
        <v/>
      </c>
      <c r="J118" s="644" t="str">
        <f>IF(A118="","",'12 - 1 - LISTADO DE ASEGURADOS'!C$12)</f>
        <v/>
      </c>
      <c r="K118" s="644" t="str">
        <f>IF(B118="","",'12 - 1 - LISTADO DE ASEGURADOS'!C$13)</f>
        <v/>
      </c>
      <c r="L118" s="644" t="str">
        <f>IF(C118="","",'12 - 1 - LISTADO DE ASEGURADOS'!$J$10)</f>
        <v/>
      </c>
      <c r="M118" s="644" t="str">
        <f>IF(D118="","",'12 - 1 - LISTADO DE ASEGURADOS'!J$13)</f>
        <v/>
      </c>
      <c r="N118" s="645" t="str">
        <f>IF(A118="","",'12 - 1 - LISTADO DE ASEGURADOS'!C$16)</f>
        <v/>
      </c>
      <c r="O118" s="645" t="str">
        <f t="shared" ca="1" si="2"/>
        <v/>
      </c>
      <c r="P118" s="647" t="str">
        <f t="shared" si="3"/>
        <v/>
      </c>
      <c r="Q118" s="647" t="str">
        <f t="shared" si="3"/>
        <v/>
      </c>
    </row>
    <row r="119" spans="1:17" x14ac:dyDescent="0.25">
      <c r="A119" s="643" t="str">
        <f>IF('12 - 1 - LISTADO DE ASEGURADOS'!A455="","",'12 - 1 - LISTADO DE ASEGURADOS'!A455)</f>
        <v/>
      </c>
      <c r="B119" s="643" t="str">
        <f>IF('12 - 1 - LISTADO DE ASEGURADOS'!B455="","",'12 - 1 - LISTADO DE ASEGURADOS'!B455)</f>
        <v/>
      </c>
      <c r="C119" s="644" t="str">
        <f>IF(A119="","",'12 - 1 - LISTADO DE ASEGURADOS'!F455)</f>
        <v/>
      </c>
      <c r="D119" s="645" t="str">
        <f>IF(B119="","",'12 - 1 - LISTADO DE ASEGURADOS'!H455)</f>
        <v/>
      </c>
      <c r="E119" s="646" t="str">
        <f>'12 - 1 - LISTADO DE ASEGURADOS'!J455</f>
        <v/>
      </c>
      <c r="F119" s="644" t="str">
        <f>IF(A119="","",'12 - 1 - LISTADO DE ASEGURADOS'!$C$19)</f>
        <v/>
      </c>
      <c r="G119" s="644" t="str">
        <f>IF(A119="","",'12 - 1 - LISTADO DE ASEGURADOS'!C$9)</f>
        <v/>
      </c>
      <c r="H119" s="644" t="str">
        <f>IF(A119="","",'12 - 1 - LISTADO DE ASEGURADOS'!C$10)</f>
        <v/>
      </c>
      <c r="I119" s="644" t="str">
        <f>IF(A119="","",'12 - 1 - LISTADO DE ASEGURADOS'!C$11)</f>
        <v/>
      </c>
      <c r="J119" s="644" t="str">
        <f>IF(A119="","",'12 - 1 - LISTADO DE ASEGURADOS'!C$12)</f>
        <v/>
      </c>
      <c r="K119" s="644" t="str">
        <f>IF(B119="","",'12 - 1 - LISTADO DE ASEGURADOS'!C$13)</f>
        <v/>
      </c>
      <c r="L119" s="644" t="str">
        <f>IF(C119="","",'12 - 1 - LISTADO DE ASEGURADOS'!$J$10)</f>
        <v/>
      </c>
      <c r="M119" s="644" t="str">
        <f>IF(D119="","",'12 - 1 - LISTADO DE ASEGURADOS'!J$13)</f>
        <v/>
      </c>
      <c r="N119" s="645" t="str">
        <f>IF(A119="","",'12 - 1 - LISTADO DE ASEGURADOS'!C$16)</f>
        <v/>
      </c>
      <c r="O119" s="645" t="str">
        <f t="shared" ca="1" si="2"/>
        <v/>
      </c>
      <c r="P119" s="647" t="str">
        <f t="shared" si="3"/>
        <v/>
      </c>
      <c r="Q119" s="647" t="str">
        <f t="shared" si="3"/>
        <v/>
      </c>
    </row>
    <row r="120" spans="1:17" x14ac:dyDescent="0.25">
      <c r="A120" s="643" t="str">
        <f>IF('12 - 1 - LISTADO DE ASEGURADOS'!A456="","",'12 - 1 - LISTADO DE ASEGURADOS'!A456)</f>
        <v/>
      </c>
      <c r="B120" s="643" t="str">
        <f>IF('12 - 1 - LISTADO DE ASEGURADOS'!B456="","",'12 - 1 - LISTADO DE ASEGURADOS'!B456)</f>
        <v/>
      </c>
      <c r="C120" s="644" t="str">
        <f>IF(A120="","",'12 - 1 - LISTADO DE ASEGURADOS'!F456)</f>
        <v/>
      </c>
      <c r="D120" s="645" t="str">
        <f>IF(B120="","",'12 - 1 - LISTADO DE ASEGURADOS'!H456)</f>
        <v/>
      </c>
      <c r="E120" s="646" t="str">
        <f>'12 - 1 - LISTADO DE ASEGURADOS'!J456</f>
        <v/>
      </c>
      <c r="F120" s="644" t="str">
        <f>IF(A120="","",'12 - 1 - LISTADO DE ASEGURADOS'!$C$19)</f>
        <v/>
      </c>
      <c r="G120" s="644" t="str">
        <f>IF(A120="","",'12 - 1 - LISTADO DE ASEGURADOS'!C$9)</f>
        <v/>
      </c>
      <c r="H120" s="644" t="str">
        <f>IF(A120="","",'12 - 1 - LISTADO DE ASEGURADOS'!C$10)</f>
        <v/>
      </c>
      <c r="I120" s="644" t="str">
        <f>IF(A120="","",'12 - 1 - LISTADO DE ASEGURADOS'!C$11)</f>
        <v/>
      </c>
      <c r="J120" s="644" t="str">
        <f>IF(A120="","",'12 - 1 - LISTADO DE ASEGURADOS'!C$12)</f>
        <v/>
      </c>
      <c r="K120" s="644" t="str">
        <f>IF(B120="","",'12 - 1 - LISTADO DE ASEGURADOS'!C$13)</f>
        <v/>
      </c>
      <c r="L120" s="644" t="str">
        <f>IF(C120="","",'12 - 1 - LISTADO DE ASEGURADOS'!$J$10)</f>
        <v/>
      </c>
      <c r="M120" s="644" t="str">
        <f>IF(D120="","",'12 - 1 - LISTADO DE ASEGURADOS'!J$13)</f>
        <v/>
      </c>
      <c r="N120" s="645" t="str">
        <f>IF(A120="","",'12 - 1 - LISTADO DE ASEGURADOS'!C$16)</f>
        <v/>
      </c>
      <c r="O120" s="645" t="str">
        <f t="shared" ca="1" si="2"/>
        <v/>
      </c>
      <c r="P120" s="647" t="str">
        <f t="shared" si="3"/>
        <v/>
      </c>
      <c r="Q120" s="647" t="str">
        <f t="shared" si="3"/>
        <v/>
      </c>
    </row>
    <row r="121" spans="1:17" x14ac:dyDescent="0.25">
      <c r="A121" s="643" t="str">
        <f>IF('12 - 1 - LISTADO DE ASEGURADOS'!A457="","",'12 - 1 - LISTADO DE ASEGURADOS'!A457)</f>
        <v/>
      </c>
      <c r="B121" s="643" t="str">
        <f>IF('12 - 1 - LISTADO DE ASEGURADOS'!B457="","",'12 - 1 - LISTADO DE ASEGURADOS'!B457)</f>
        <v/>
      </c>
      <c r="C121" s="644" t="str">
        <f>IF(A121="","",'12 - 1 - LISTADO DE ASEGURADOS'!F457)</f>
        <v/>
      </c>
      <c r="D121" s="645" t="str">
        <f>IF(B121="","",'12 - 1 - LISTADO DE ASEGURADOS'!H457)</f>
        <v/>
      </c>
      <c r="E121" s="646" t="str">
        <f>'12 - 1 - LISTADO DE ASEGURADOS'!J457</f>
        <v/>
      </c>
      <c r="F121" s="644" t="str">
        <f>IF(A121="","",'12 - 1 - LISTADO DE ASEGURADOS'!$C$19)</f>
        <v/>
      </c>
      <c r="G121" s="644" t="str">
        <f>IF(A121="","",'12 - 1 - LISTADO DE ASEGURADOS'!C$9)</f>
        <v/>
      </c>
      <c r="H121" s="644" t="str">
        <f>IF(A121="","",'12 - 1 - LISTADO DE ASEGURADOS'!C$10)</f>
        <v/>
      </c>
      <c r="I121" s="644" t="str">
        <f>IF(A121="","",'12 - 1 - LISTADO DE ASEGURADOS'!C$11)</f>
        <v/>
      </c>
      <c r="J121" s="644" t="str">
        <f>IF(A121="","",'12 - 1 - LISTADO DE ASEGURADOS'!C$12)</f>
        <v/>
      </c>
      <c r="K121" s="644" t="str">
        <f>IF(B121="","",'12 - 1 - LISTADO DE ASEGURADOS'!C$13)</f>
        <v/>
      </c>
      <c r="L121" s="644" t="str">
        <f>IF(C121="","",'12 - 1 - LISTADO DE ASEGURADOS'!$J$10)</f>
        <v/>
      </c>
      <c r="M121" s="644" t="str">
        <f>IF(D121="","",'12 - 1 - LISTADO DE ASEGURADOS'!J$13)</f>
        <v/>
      </c>
      <c r="N121" s="645" t="str">
        <f>IF(A121="","",'12 - 1 - LISTADO DE ASEGURADOS'!C$16)</f>
        <v/>
      </c>
      <c r="O121" s="645" t="str">
        <f t="shared" ca="1" si="2"/>
        <v/>
      </c>
      <c r="P121" s="647" t="str">
        <f t="shared" si="3"/>
        <v/>
      </c>
      <c r="Q121" s="647" t="str">
        <f t="shared" si="3"/>
        <v/>
      </c>
    </row>
    <row r="122" spans="1:17" x14ac:dyDescent="0.25">
      <c r="A122" s="643" t="str">
        <f>IF('12 - 1 - LISTADO DE ASEGURADOS'!A458="","",'12 - 1 - LISTADO DE ASEGURADOS'!A458)</f>
        <v/>
      </c>
      <c r="B122" s="643" t="str">
        <f>IF('12 - 1 - LISTADO DE ASEGURADOS'!B458="","",'12 - 1 - LISTADO DE ASEGURADOS'!B458)</f>
        <v/>
      </c>
      <c r="C122" s="644" t="str">
        <f>IF(A122="","",'12 - 1 - LISTADO DE ASEGURADOS'!F458)</f>
        <v/>
      </c>
      <c r="D122" s="645" t="str">
        <f>IF(B122="","",'12 - 1 - LISTADO DE ASEGURADOS'!H458)</f>
        <v/>
      </c>
      <c r="E122" s="646" t="str">
        <f>'12 - 1 - LISTADO DE ASEGURADOS'!J458</f>
        <v/>
      </c>
      <c r="F122" s="644" t="str">
        <f>IF(A122="","",'12 - 1 - LISTADO DE ASEGURADOS'!$C$19)</f>
        <v/>
      </c>
      <c r="G122" s="644" t="str">
        <f>IF(A122="","",'12 - 1 - LISTADO DE ASEGURADOS'!C$9)</f>
        <v/>
      </c>
      <c r="H122" s="644" t="str">
        <f>IF(A122="","",'12 - 1 - LISTADO DE ASEGURADOS'!C$10)</f>
        <v/>
      </c>
      <c r="I122" s="644" t="str">
        <f>IF(A122="","",'12 - 1 - LISTADO DE ASEGURADOS'!C$11)</f>
        <v/>
      </c>
      <c r="J122" s="644" t="str">
        <f>IF(A122="","",'12 - 1 - LISTADO DE ASEGURADOS'!C$12)</f>
        <v/>
      </c>
      <c r="K122" s="644" t="str">
        <f>IF(B122="","",'12 - 1 - LISTADO DE ASEGURADOS'!C$13)</f>
        <v/>
      </c>
      <c r="L122" s="644" t="str">
        <f>IF(C122="","",'12 - 1 - LISTADO DE ASEGURADOS'!$J$10)</f>
        <v/>
      </c>
      <c r="M122" s="644" t="str">
        <f>IF(D122="","",'12 - 1 - LISTADO DE ASEGURADOS'!J$13)</f>
        <v/>
      </c>
      <c r="N122" s="645" t="str">
        <f>IF(A122="","",'12 - 1 - LISTADO DE ASEGURADOS'!C$16)</f>
        <v/>
      </c>
      <c r="O122" s="645" t="str">
        <f t="shared" ca="1" si="2"/>
        <v/>
      </c>
      <c r="P122" s="647" t="str">
        <f t="shared" si="3"/>
        <v/>
      </c>
      <c r="Q122" s="647" t="str">
        <f t="shared" si="3"/>
        <v/>
      </c>
    </row>
    <row r="123" spans="1:17" x14ac:dyDescent="0.25">
      <c r="A123" s="643" t="str">
        <f>IF('12 - 1 - LISTADO DE ASEGURADOS'!A459="","",'12 - 1 - LISTADO DE ASEGURADOS'!A459)</f>
        <v/>
      </c>
      <c r="B123" s="643" t="str">
        <f>IF('12 - 1 - LISTADO DE ASEGURADOS'!B459="","",'12 - 1 - LISTADO DE ASEGURADOS'!B459)</f>
        <v/>
      </c>
      <c r="C123" s="644" t="str">
        <f>IF(A123="","",'12 - 1 - LISTADO DE ASEGURADOS'!F459)</f>
        <v/>
      </c>
      <c r="D123" s="645" t="str">
        <f>IF(B123="","",'12 - 1 - LISTADO DE ASEGURADOS'!H459)</f>
        <v/>
      </c>
      <c r="E123" s="646" t="str">
        <f>'12 - 1 - LISTADO DE ASEGURADOS'!J459</f>
        <v/>
      </c>
      <c r="F123" s="644" t="str">
        <f>IF(A123="","",'12 - 1 - LISTADO DE ASEGURADOS'!$C$19)</f>
        <v/>
      </c>
      <c r="G123" s="644" t="str">
        <f>IF(A123="","",'12 - 1 - LISTADO DE ASEGURADOS'!C$9)</f>
        <v/>
      </c>
      <c r="H123" s="644" t="str">
        <f>IF(A123="","",'12 - 1 - LISTADO DE ASEGURADOS'!C$10)</f>
        <v/>
      </c>
      <c r="I123" s="644" t="str">
        <f>IF(A123="","",'12 - 1 - LISTADO DE ASEGURADOS'!C$11)</f>
        <v/>
      </c>
      <c r="J123" s="644" t="str">
        <f>IF(A123="","",'12 - 1 - LISTADO DE ASEGURADOS'!C$12)</f>
        <v/>
      </c>
      <c r="K123" s="644" t="str">
        <f>IF(B123="","",'12 - 1 - LISTADO DE ASEGURADOS'!C$13)</f>
        <v/>
      </c>
      <c r="L123" s="644" t="str">
        <f>IF(C123="","",'12 - 1 - LISTADO DE ASEGURADOS'!$J$10)</f>
        <v/>
      </c>
      <c r="M123" s="644" t="str">
        <f>IF(D123="","",'12 - 1 - LISTADO DE ASEGURADOS'!J$13)</f>
        <v/>
      </c>
      <c r="N123" s="645" t="str">
        <f>IF(A123="","",'12 - 1 - LISTADO DE ASEGURADOS'!C$16)</f>
        <v/>
      </c>
      <c r="O123" s="645" t="str">
        <f t="shared" ca="1" si="2"/>
        <v/>
      </c>
      <c r="P123" s="647" t="str">
        <f t="shared" si="3"/>
        <v/>
      </c>
      <c r="Q123" s="647" t="str">
        <f t="shared" si="3"/>
        <v/>
      </c>
    </row>
    <row r="124" spans="1:17" x14ac:dyDescent="0.25">
      <c r="A124" s="643" t="str">
        <f>IF('12 - 1 - LISTADO DE ASEGURADOS'!A460="","",'12 - 1 - LISTADO DE ASEGURADOS'!A460)</f>
        <v/>
      </c>
      <c r="B124" s="643" t="str">
        <f>IF('12 - 1 - LISTADO DE ASEGURADOS'!B460="","",'12 - 1 - LISTADO DE ASEGURADOS'!B460)</f>
        <v/>
      </c>
      <c r="C124" s="644" t="str">
        <f>IF(A124="","",'12 - 1 - LISTADO DE ASEGURADOS'!F460)</f>
        <v/>
      </c>
      <c r="D124" s="645" t="str">
        <f>IF(B124="","",'12 - 1 - LISTADO DE ASEGURADOS'!H460)</f>
        <v/>
      </c>
      <c r="E124" s="646" t="str">
        <f>'12 - 1 - LISTADO DE ASEGURADOS'!J460</f>
        <v/>
      </c>
      <c r="F124" s="644" t="str">
        <f>IF(A124="","",'12 - 1 - LISTADO DE ASEGURADOS'!$C$19)</f>
        <v/>
      </c>
      <c r="G124" s="644" t="str">
        <f>IF(A124="","",'12 - 1 - LISTADO DE ASEGURADOS'!C$9)</f>
        <v/>
      </c>
      <c r="H124" s="644" t="str">
        <f>IF(A124="","",'12 - 1 - LISTADO DE ASEGURADOS'!C$10)</f>
        <v/>
      </c>
      <c r="I124" s="644" t="str">
        <f>IF(A124="","",'12 - 1 - LISTADO DE ASEGURADOS'!C$11)</f>
        <v/>
      </c>
      <c r="J124" s="644" t="str">
        <f>IF(A124="","",'12 - 1 - LISTADO DE ASEGURADOS'!C$12)</f>
        <v/>
      </c>
      <c r="K124" s="644" t="str">
        <f>IF(B124="","",'12 - 1 - LISTADO DE ASEGURADOS'!C$13)</f>
        <v/>
      </c>
      <c r="L124" s="644" t="str">
        <f>IF(C124="","",'12 - 1 - LISTADO DE ASEGURADOS'!$J$10)</f>
        <v/>
      </c>
      <c r="M124" s="644" t="str">
        <f>IF(D124="","",'12 - 1 - LISTADO DE ASEGURADOS'!J$13)</f>
        <v/>
      </c>
      <c r="N124" s="645" t="str">
        <f>IF(A124="","",'12 - 1 - LISTADO DE ASEGURADOS'!C$16)</f>
        <v/>
      </c>
      <c r="O124" s="645" t="str">
        <f t="shared" ca="1" si="2"/>
        <v/>
      </c>
      <c r="P124" s="647" t="str">
        <f t="shared" si="3"/>
        <v/>
      </c>
      <c r="Q124" s="647" t="str">
        <f t="shared" si="3"/>
        <v/>
      </c>
    </row>
    <row r="125" spans="1:17" x14ac:dyDescent="0.25">
      <c r="A125" s="643" t="str">
        <f>IF('12 - 1 - LISTADO DE ASEGURADOS'!A461="","",'12 - 1 - LISTADO DE ASEGURADOS'!A461)</f>
        <v/>
      </c>
      <c r="B125" s="643" t="str">
        <f>IF('12 - 1 - LISTADO DE ASEGURADOS'!B461="","",'12 - 1 - LISTADO DE ASEGURADOS'!B461)</f>
        <v/>
      </c>
      <c r="C125" s="644" t="str">
        <f>IF(A125="","",'12 - 1 - LISTADO DE ASEGURADOS'!F461)</f>
        <v/>
      </c>
      <c r="D125" s="645" t="str">
        <f>IF(B125="","",'12 - 1 - LISTADO DE ASEGURADOS'!H461)</f>
        <v/>
      </c>
      <c r="E125" s="646" t="str">
        <f>'12 - 1 - LISTADO DE ASEGURADOS'!J461</f>
        <v/>
      </c>
      <c r="F125" s="644" t="str">
        <f>IF(A125="","",'12 - 1 - LISTADO DE ASEGURADOS'!$C$19)</f>
        <v/>
      </c>
      <c r="G125" s="644" t="str">
        <f>IF(A125="","",'12 - 1 - LISTADO DE ASEGURADOS'!C$9)</f>
        <v/>
      </c>
      <c r="H125" s="644" t="str">
        <f>IF(A125="","",'12 - 1 - LISTADO DE ASEGURADOS'!C$10)</f>
        <v/>
      </c>
      <c r="I125" s="644" t="str">
        <f>IF(A125="","",'12 - 1 - LISTADO DE ASEGURADOS'!C$11)</f>
        <v/>
      </c>
      <c r="J125" s="644" t="str">
        <f>IF(A125="","",'12 - 1 - LISTADO DE ASEGURADOS'!C$12)</f>
        <v/>
      </c>
      <c r="K125" s="644" t="str">
        <f>IF(B125="","",'12 - 1 - LISTADO DE ASEGURADOS'!C$13)</f>
        <v/>
      </c>
      <c r="L125" s="644" t="str">
        <f>IF(C125="","",'12 - 1 - LISTADO DE ASEGURADOS'!$J$10)</f>
        <v/>
      </c>
      <c r="M125" s="644" t="str">
        <f>IF(D125="","",'12 - 1 - LISTADO DE ASEGURADOS'!J$13)</f>
        <v/>
      </c>
      <c r="N125" s="645" t="str">
        <f>IF(A125="","",'12 - 1 - LISTADO DE ASEGURADOS'!C$16)</f>
        <v/>
      </c>
      <c r="O125" s="645" t="str">
        <f t="shared" ca="1" si="2"/>
        <v/>
      </c>
      <c r="P125" s="647" t="str">
        <f t="shared" si="3"/>
        <v/>
      </c>
      <c r="Q125" s="647" t="str">
        <f t="shared" si="3"/>
        <v/>
      </c>
    </row>
    <row r="126" spans="1:17" x14ac:dyDescent="0.25">
      <c r="A126" s="643" t="str">
        <f>IF('12 - 1 - LISTADO DE ASEGURADOS'!A462="","",'12 - 1 - LISTADO DE ASEGURADOS'!A462)</f>
        <v/>
      </c>
      <c r="B126" s="643" t="str">
        <f>IF('12 - 1 - LISTADO DE ASEGURADOS'!B462="","",'12 - 1 - LISTADO DE ASEGURADOS'!B462)</f>
        <v/>
      </c>
      <c r="C126" s="644" t="str">
        <f>IF(A126="","",'12 - 1 - LISTADO DE ASEGURADOS'!F462)</f>
        <v/>
      </c>
      <c r="D126" s="645" t="str">
        <f>IF(B126="","",'12 - 1 - LISTADO DE ASEGURADOS'!H462)</f>
        <v/>
      </c>
      <c r="E126" s="646" t="str">
        <f>'12 - 1 - LISTADO DE ASEGURADOS'!J462</f>
        <v/>
      </c>
      <c r="F126" s="644" t="str">
        <f>IF(A126="","",'12 - 1 - LISTADO DE ASEGURADOS'!$C$19)</f>
        <v/>
      </c>
      <c r="G126" s="644" t="str">
        <f>IF(A126="","",'12 - 1 - LISTADO DE ASEGURADOS'!C$9)</f>
        <v/>
      </c>
      <c r="H126" s="644" t="str">
        <f>IF(A126="","",'12 - 1 - LISTADO DE ASEGURADOS'!C$10)</f>
        <v/>
      </c>
      <c r="I126" s="644" t="str">
        <f>IF(A126="","",'12 - 1 - LISTADO DE ASEGURADOS'!C$11)</f>
        <v/>
      </c>
      <c r="J126" s="644" t="str">
        <f>IF(A126="","",'12 - 1 - LISTADO DE ASEGURADOS'!C$12)</f>
        <v/>
      </c>
      <c r="K126" s="644" t="str">
        <f>IF(B126="","",'12 - 1 - LISTADO DE ASEGURADOS'!C$13)</f>
        <v/>
      </c>
      <c r="L126" s="644" t="str">
        <f>IF(C126="","",'12 - 1 - LISTADO DE ASEGURADOS'!$J$10)</f>
        <v/>
      </c>
      <c r="M126" s="644" t="str">
        <f>IF(D126="","",'12 - 1 - LISTADO DE ASEGURADOS'!J$13)</f>
        <v/>
      </c>
      <c r="N126" s="645" t="str">
        <f>IF(A126="","",'12 - 1 - LISTADO DE ASEGURADOS'!C$16)</f>
        <v/>
      </c>
      <c r="O126" s="645" t="str">
        <f t="shared" ca="1" si="2"/>
        <v/>
      </c>
      <c r="P126" s="647" t="str">
        <f t="shared" si="3"/>
        <v/>
      </c>
      <c r="Q126" s="647" t="str">
        <f t="shared" si="3"/>
        <v/>
      </c>
    </row>
    <row r="127" spans="1:17" x14ac:dyDescent="0.25">
      <c r="A127" s="643" t="str">
        <f>IF('12 - 1 - LISTADO DE ASEGURADOS'!A463="","",'12 - 1 - LISTADO DE ASEGURADOS'!A463)</f>
        <v/>
      </c>
      <c r="B127" s="643" t="str">
        <f>IF('12 - 1 - LISTADO DE ASEGURADOS'!B463="","",'12 - 1 - LISTADO DE ASEGURADOS'!B463)</f>
        <v/>
      </c>
      <c r="C127" s="644" t="str">
        <f>IF(A127="","",'12 - 1 - LISTADO DE ASEGURADOS'!F463)</f>
        <v/>
      </c>
      <c r="D127" s="645" t="str">
        <f>IF(B127="","",'12 - 1 - LISTADO DE ASEGURADOS'!H463)</f>
        <v/>
      </c>
      <c r="E127" s="646" t="str">
        <f>'12 - 1 - LISTADO DE ASEGURADOS'!J463</f>
        <v/>
      </c>
      <c r="F127" s="644" t="str">
        <f>IF(A127="","",'12 - 1 - LISTADO DE ASEGURADOS'!$C$19)</f>
        <v/>
      </c>
      <c r="G127" s="644" t="str">
        <f>IF(A127="","",'12 - 1 - LISTADO DE ASEGURADOS'!C$9)</f>
        <v/>
      </c>
      <c r="H127" s="644" t="str">
        <f>IF(A127="","",'12 - 1 - LISTADO DE ASEGURADOS'!C$10)</f>
        <v/>
      </c>
      <c r="I127" s="644" t="str">
        <f>IF(A127="","",'12 - 1 - LISTADO DE ASEGURADOS'!C$11)</f>
        <v/>
      </c>
      <c r="J127" s="644" t="str">
        <f>IF(A127="","",'12 - 1 - LISTADO DE ASEGURADOS'!C$12)</f>
        <v/>
      </c>
      <c r="K127" s="644" t="str">
        <f>IF(B127="","",'12 - 1 - LISTADO DE ASEGURADOS'!C$13)</f>
        <v/>
      </c>
      <c r="L127" s="644" t="str">
        <f>IF(C127="","",'12 - 1 - LISTADO DE ASEGURADOS'!$J$10)</f>
        <v/>
      </c>
      <c r="M127" s="644" t="str">
        <f>IF(D127="","",'12 - 1 - LISTADO DE ASEGURADOS'!J$13)</f>
        <v/>
      </c>
      <c r="N127" s="645" t="str">
        <f>IF(A127="","",'12 - 1 - LISTADO DE ASEGURADOS'!C$16)</f>
        <v/>
      </c>
      <c r="O127" s="645" t="str">
        <f t="shared" ca="1" si="2"/>
        <v/>
      </c>
      <c r="P127" s="647" t="str">
        <f t="shared" si="3"/>
        <v/>
      </c>
      <c r="Q127" s="647" t="str">
        <f t="shared" si="3"/>
        <v/>
      </c>
    </row>
    <row r="128" spans="1:17" x14ac:dyDescent="0.25">
      <c r="A128" s="643" t="str">
        <f>IF('12 - 1 - LISTADO DE ASEGURADOS'!A464="","",'12 - 1 - LISTADO DE ASEGURADOS'!A464)</f>
        <v/>
      </c>
      <c r="B128" s="643" t="str">
        <f>IF('12 - 1 - LISTADO DE ASEGURADOS'!B464="","",'12 - 1 - LISTADO DE ASEGURADOS'!B464)</f>
        <v/>
      </c>
      <c r="C128" s="644" t="str">
        <f>IF(A128="","",'12 - 1 - LISTADO DE ASEGURADOS'!F464)</f>
        <v/>
      </c>
      <c r="D128" s="645" t="str">
        <f>IF(B128="","",'12 - 1 - LISTADO DE ASEGURADOS'!H464)</f>
        <v/>
      </c>
      <c r="E128" s="646" t="str">
        <f>'12 - 1 - LISTADO DE ASEGURADOS'!J464</f>
        <v/>
      </c>
      <c r="F128" s="644" t="str">
        <f>IF(A128="","",'12 - 1 - LISTADO DE ASEGURADOS'!$C$19)</f>
        <v/>
      </c>
      <c r="G128" s="644" t="str">
        <f>IF(A128="","",'12 - 1 - LISTADO DE ASEGURADOS'!C$9)</f>
        <v/>
      </c>
      <c r="H128" s="644" t="str">
        <f>IF(A128="","",'12 - 1 - LISTADO DE ASEGURADOS'!C$10)</f>
        <v/>
      </c>
      <c r="I128" s="644" t="str">
        <f>IF(A128="","",'12 - 1 - LISTADO DE ASEGURADOS'!C$11)</f>
        <v/>
      </c>
      <c r="J128" s="644" t="str">
        <f>IF(A128="","",'12 - 1 - LISTADO DE ASEGURADOS'!C$12)</f>
        <v/>
      </c>
      <c r="K128" s="644" t="str">
        <f>IF(B128="","",'12 - 1 - LISTADO DE ASEGURADOS'!C$13)</f>
        <v/>
      </c>
      <c r="L128" s="644" t="str">
        <f>IF(C128="","",'12 - 1 - LISTADO DE ASEGURADOS'!$J$10)</f>
        <v/>
      </c>
      <c r="M128" s="644" t="str">
        <f>IF(D128="","",'12 - 1 - LISTADO DE ASEGURADOS'!J$13)</f>
        <v/>
      </c>
      <c r="N128" s="645" t="str">
        <f>IF(A128="","",'12 - 1 - LISTADO DE ASEGURADOS'!C$16)</f>
        <v/>
      </c>
      <c r="O128" s="645" t="str">
        <f t="shared" ca="1" si="2"/>
        <v/>
      </c>
      <c r="P128" s="647" t="str">
        <f t="shared" si="3"/>
        <v/>
      </c>
      <c r="Q128" s="647" t="str">
        <f t="shared" si="3"/>
        <v/>
      </c>
    </row>
    <row r="129" spans="1:17" x14ac:dyDescent="0.25">
      <c r="A129" s="643" t="str">
        <f>IF('12 - 1 - LISTADO DE ASEGURADOS'!A465="","",'12 - 1 - LISTADO DE ASEGURADOS'!A465)</f>
        <v/>
      </c>
      <c r="B129" s="643" t="str">
        <f>IF('12 - 1 - LISTADO DE ASEGURADOS'!B465="","",'12 - 1 - LISTADO DE ASEGURADOS'!B465)</f>
        <v/>
      </c>
      <c r="C129" s="644" t="str">
        <f>IF(A129="","",'12 - 1 - LISTADO DE ASEGURADOS'!F465)</f>
        <v/>
      </c>
      <c r="D129" s="645" t="str">
        <f>IF(B129="","",'12 - 1 - LISTADO DE ASEGURADOS'!H465)</f>
        <v/>
      </c>
      <c r="E129" s="646" t="str">
        <f>'12 - 1 - LISTADO DE ASEGURADOS'!J465</f>
        <v/>
      </c>
      <c r="F129" s="644" t="str">
        <f>IF(A129="","",'12 - 1 - LISTADO DE ASEGURADOS'!$C$19)</f>
        <v/>
      </c>
      <c r="G129" s="644" t="str">
        <f>IF(A129="","",'12 - 1 - LISTADO DE ASEGURADOS'!C$9)</f>
        <v/>
      </c>
      <c r="H129" s="644" t="str">
        <f>IF(A129="","",'12 - 1 - LISTADO DE ASEGURADOS'!C$10)</f>
        <v/>
      </c>
      <c r="I129" s="644" t="str">
        <f>IF(A129="","",'12 - 1 - LISTADO DE ASEGURADOS'!C$11)</f>
        <v/>
      </c>
      <c r="J129" s="644" t="str">
        <f>IF(A129="","",'12 - 1 - LISTADO DE ASEGURADOS'!C$12)</f>
        <v/>
      </c>
      <c r="K129" s="644" t="str">
        <f>IF(B129="","",'12 - 1 - LISTADO DE ASEGURADOS'!C$13)</f>
        <v/>
      </c>
      <c r="L129" s="644" t="str">
        <f>IF(C129="","",'12 - 1 - LISTADO DE ASEGURADOS'!$J$10)</f>
        <v/>
      </c>
      <c r="M129" s="644" t="str">
        <f>IF(D129="","",'12 - 1 - LISTADO DE ASEGURADOS'!J$13)</f>
        <v/>
      </c>
      <c r="N129" s="645" t="str">
        <f>IF(A129="","",'12 - 1 - LISTADO DE ASEGURADOS'!C$16)</f>
        <v/>
      </c>
      <c r="O129" s="645" t="str">
        <f t="shared" ca="1" si="2"/>
        <v/>
      </c>
      <c r="P129" s="647" t="str">
        <f t="shared" si="3"/>
        <v/>
      </c>
      <c r="Q129" s="647" t="str">
        <f t="shared" si="3"/>
        <v/>
      </c>
    </row>
    <row r="130" spans="1:17" x14ac:dyDescent="0.25">
      <c r="A130" s="643" t="str">
        <f>IF('12 - 1 - LISTADO DE ASEGURADOS'!A466="","",'12 - 1 - LISTADO DE ASEGURADOS'!A466)</f>
        <v/>
      </c>
      <c r="B130" s="643" t="str">
        <f>IF('12 - 1 - LISTADO DE ASEGURADOS'!B466="","",'12 - 1 - LISTADO DE ASEGURADOS'!B466)</f>
        <v/>
      </c>
      <c r="C130" s="644" t="str">
        <f>IF(A130="","",'12 - 1 - LISTADO DE ASEGURADOS'!F466)</f>
        <v/>
      </c>
      <c r="D130" s="645" t="str">
        <f>IF(B130="","",'12 - 1 - LISTADO DE ASEGURADOS'!H466)</f>
        <v/>
      </c>
      <c r="E130" s="646" t="str">
        <f>'12 - 1 - LISTADO DE ASEGURADOS'!J466</f>
        <v/>
      </c>
      <c r="F130" s="644" t="str">
        <f>IF(A130="","",'12 - 1 - LISTADO DE ASEGURADOS'!$C$19)</f>
        <v/>
      </c>
      <c r="G130" s="644" t="str">
        <f>IF(A130="","",'12 - 1 - LISTADO DE ASEGURADOS'!C$9)</f>
        <v/>
      </c>
      <c r="H130" s="644" t="str">
        <f>IF(A130="","",'12 - 1 - LISTADO DE ASEGURADOS'!C$10)</f>
        <v/>
      </c>
      <c r="I130" s="644" t="str">
        <f>IF(A130="","",'12 - 1 - LISTADO DE ASEGURADOS'!C$11)</f>
        <v/>
      </c>
      <c r="J130" s="644" t="str">
        <f>IF(A130="","",'12 - 1 - LISTADO DE ASEGURADOS'!C$12)</f>
        <v/>
      </c>
      <c r="K130" s="644" t="str">
        <f>IF(B130="","",'12 - 1 - LISTADO DE ASEGURADOS'!C$13)</f>
        <v/>
      </c>
      <c r="L130" s="644" t="str">
        <f>IF(C130="","",'12 - 1 - LISTADO DE ASEGURADOS'!$J$10)</f>
        <v/>
      </c>
      <c r="M130" s="644" t="str">
        <f>IF(D130="","",'12 - 1 - LISTADO DE ASEGURADOS'!J$13)</f>
        <v/>
      </c>
      <c r="N130" s="645" t="str">
        <f>IF(A130="","",'12 - 1 - LISTADO DE ASEGURADOS'!C$16)</f>
        <v/>
      </c>
      <c r="O130" s="645" t="str">
        <f t="shared" ca="1" si="2"/>
        <v/>
      </c>
      <c r="P130" s="647" t="str">
        <f t="shared" si="3"/>
        <v/>
      </c>
      <c r="Q130" s="647" t="str">
        <f t="shared" si="3"/>
        <v/>
      </c>
    </row>
    <row r="131" spans="1:17" x14ac:dyDescent="0.25">
      <c r="A131" s="643" t="str">
        <f>IF('12 - 1 - LISTADO DE ASEGURADOS'!A467="","",'12 - 1 - LISTADO DE ASEGURADOS'!A467)</f>
        <v/>
      </c>
      <c r="B131" s="643" t="str">
        <f>IF('12 - 1 - LISTADO DE ASEGURADOS'!B467="","",'12 - 1 - LISTADO DE ASEGURADOS'!B467)</f>
        <v/>
      </c>
      <c r="C131" s="644" t="str">
        <f>IF(A131="","",'12 - 1 - LISTADO DE ASEGURADOS'!F467)</f>
        <v/>
      </c>
      <c r="D131" s="645" t="str">
        <f>IF(B131="","",'12 - 1 - LISTADO DE ASEGURADOS'!H467)</f>
        <v/>
      </c>
      <c r="E131" s="646" t="str">
        <f>'12 - 1 - LISTADO DE ASEGURADOS'!J467</f>
        <v/>
      </c>
      <c r="F131" s="644" t="str">
        <f>IF(A131="","",'12 - 1 - LISTADO DE ASEGURADOS'!$C$19)</f>
        <v/>
      </c>
      <c r="G131" s="644" t="str">
        <f>IF(A131="","",'12 - 1 - LISTADO DE ASEGURADOS'!C$9)</f>
        <v/>
      </c>
      <c r="H131" s="644" t="str">
        <f>IF(A131="","",'12 - 1 - LISTADO DE ASEGURADOS'!C$10)</f>
        <v/>
      </c>
      <c r="I131" s="644" t="str">
        <f>IF(A131="","",'12 - 1 - LISTADO DE ASEGURADOS'!C$11)</f>
        <v/>
      </c>
      <c r="J131" s="644" t="str">
        <f>IF(A131="","",'12 - 1 - LISTADO DE ASEGURADOS'!C$12)</f>
        <v/>
      </c>
      <c r="K131" s="644" t="str">
        <f>IF(B131="","",'12 - 1 - LISTADO DE ASEGURADOS'!C$13)</f>
        <v/>
      </c>
      <c r="L131" s="644" t="str">
        <f>IF(C131="","",'12 - 1 - LISTADO DE ASEGURADOS'!$J$10)</f>
        <v/>
      </c>
      <c r="M131" s="644" t="str">
        <f>IF(D131="","",'12 - 1 - LISTADO DE ASEGURADOS'!J$13)</f>
        <v/>
      </c>
      <c r="N131" s="645" t="str">
        <f>IF(A131="","",'12 - 1 - LISTADO DE ASEGURADOS'!C$16)</f>
        <v/>
      </c>
      <c r="O131" s="645" t="str">
        <f t="shared" ref="O131:O184" ca="1" si="4">IF(L131="","",TODAY())</f>
        <v/>
      </c>
      <c r="P131" s="647" t="str">
        <f t="shared" ref="P131:Q184" si="5">IF($A131="","",1*35000)</f>
        <v/>
      </c>
      <c r="Q131" s="647" t="str">
        <f t="shared" si="5"/>
        <v/>
      </c>
    </row>
    <row r="132" spans="1:17" x14ac:dyDescent="0.25">
      <c r="A132" s="643" t="str">
        <f>IF('12 - 1 - LISTADO DE ASEGURADOS'!A468="","",'12 - 1 - LISTADO DE ASEGURADOS'!A468)</f>
        <v/>
      </c>
      <c r="B132" s="643" t="str">
        <f>IF('12 - 1 - LISTADO DE ASEGURADOS'!B468="","",'12 - 1 - LISTADO DE ASEGURADOS'!B468)</f>
        <v/>
      </c>
      <c r="C132" s="644" t="str">
        <f>IF(A132="","",'12 - 1 - LISTADO DE ASEGURADOS'!F468)</f>
        <v/>
      </c>
      <c r="D132" s="645" t="str">
        <f>IF(B132="","",'12 - 1 - LISTADO DE ASEGURADOS'!H468)</f>
        <v/>
      </c>
      <c r="E132" s="646" t="str">
        <f>'12 - 1 - LISTADO DE ASEGURADOS'!J468</f>
        <v/>
      </c>
      <c r="F132" s="644" t="str">
        <f>IF(A132="","",'12 - 1 - LISTADO DE ASEGURADOS'!$C$19)</f>
        <v/>
      </c>
      <c r="G132" s="644" t="str">
        <f>IF(A132="","",'12 - 1 - LISTADO DE ASEGURADOS'!C$9)</f>
        <v/>
      </c>
      <c r="H132" s="644" t="str">
        <f>IF(A132="","",'12 - 1 - LISTADO DE ASEGURADOS'!C$10)</f>
        <v/>
      </c>
      <c r="I132" s="644" t="str">
        <f>IF(A132="","",'12 - 1 - LISTADO DE ASEGURADOS'!C$11)</f>
        <v/>
      </c>
      <c r="J132" s="644" t="str">
        <f>IF(A132="","",'12 - 1 - LISTADO DE ASEGURADOS'!C$12)</f>
        <v/>
      </c>
      <c r="K132" s="644" t="str">
        <f>IF(B132="","",'12 - 1 - LISTADO DE ASEGURADOS'!C$13)</f>
        <v/>
      </c>
      <c r="L132" s="644" t="str">
        <f>IF(C132="","",'12 - 1 - LISTADO DE ASEGURADOS'!$J$10)</f>
        <v/>
      </c>
      <c r="M132" s="644" t="str">
        <f>IF(D132="","",'12 - 1 - LISTADO DE ASEGURADOS'!J$13)</f>
        <v/>
      </c>
      <c r="N132" s="645" t="str">
        <f>IF(A132="","",'12 - 1 - LISTADO DE ASEGURADOS'!C$16)</f>
        <v/>
      </c>
      <c r="O132" s="645" t="str">
        <f t="shared" ca="1" si="4"/>
        <v/>
      </c>
      <c r="P132" s="647" t="str">
        <f t="shared" si="5"/>
        <v/>
      </c>
      <c r="Q132" s="647" t="str">
        <f t="shared" si="5"/>
        <v/>
      </c>
    </row>
    <row r="133" spans="1:17" x14ac:dyDescent="0.25">
      <c r="A133" s="643" t="str">
        <f>IF('12 - 1 - LISTADO DE ASEGURADOS'!A469="","",'12 - 1 - LISTADO DE ASEGURADOS'!A469)</f>
        <v/>
      </c>
      <c r="B133" s="643" t="str">
        <f>IF('12 - 1 - LISTADO DE ASEGURADOS'!B469="","",'12 - 1 - LISTADO DE ASEGURADOS'!B469)</f>
        <v/>
      </c>
      <c r="C133" s="644" t="str">
        <f>IF(A133="","",'12 - 1 - LISTADO DE ASEGURADOS'!F469)</f>
        <v/>
      </c>
      <c r="D133" s="645" t="str">
        <f>IF(B133="","",'12 - 1 - LISTADO DE ASEGURADOS'!H469)</f>
        <v/>
      </c>
      <c r="E133" s="646" t="str">
        <f>'12 - 1 - LISTADO DE ASEGURADOS'!J469</f>
        <v/>
      </c>
      <c r="F133" s="644" t="str">
        <f>IF(A133="","",'12 - 1 - LISTADO DE ASEGURADOS'!$C$19)</f>
        <v/>
      </c>
      <c r="G133" s="644" t="str">
        <f>IF(A133="","",'12 - 1 - LISTADO DE ASEGURADOS'!C$9)</f>
        <v/>
      </c>
      <c r="H133" s="644" t="str">
        <f>IF(A133="","",'12 - 1 - LISTADO DE ASEGURADOS'!C$10)</f>
        <v/>
      </c>
      <c r="I133" s="644" t="str">
        <f>IF(A133="","",'12 - 1 - LISTADO DE ASEGURADOS'!C$11)</f>
        <v/>
      </c>
      <c r="J133" s="644" t="str">
        <f>IF(A133="","",'12 - 1 - LISTADO DE ASEGURADOS'!C$12)</f>
        <v/>
      </c>
      <c r="K133" s="644" t="str">
        <f>IF(B133="","",'12 - 1 - LISTADO DE ASEGURADOS'!C$13)</f>
        <v/>
      </c>
      <c r="L133" s="644" t="str">
        <f>IF(C133="","",'12 - 1 - LISTADO DE ASEGURADOS'!$J$10)</f>
        <v/>
      </c>
      <c r="M133" s="644" t="str">
        <f>IF(D133="","",'12 - 1 - LISTADO DE ASEGURADOS'!J$13)</f>
        <v/>
      </c>
      <c r="N133" s="645" t="str">
        <f>IF(A133="","",'12 - 1 - LISTADO DE ASEGURADOS'!C$16)</f>
        <v/>
      </c>
      <c r="O133" s="645" t="str">
        <f t="shared" ca="1" si="4"/>
        <v/>
      </c>
      <c r="P133" s="647" t="str">
        <f t="shared" si="5"/>
        <v/>
      </c>
      <c r="Q133" s="647" t="str">
        <f t="shared" si="5"/>
        <v/>
      </c>
    </row>
    <row r="134" spans="1:17" x14ac:dyDescent="0.25">
      <c r="A134" s="643" t="str">
        <f>IF('12 - 1 - LISTADO DE ASEGURADOS'!A470="","",'12 - 1 - LISTADO DE ASEGURADOS'!A470)</f>
        <v/>
      </c>
      <c r="B134" s="643" t="str">
        <f>IF('12 - 1 - LISTADO DE ASEGURADOS'!B470="","",'12 - 1 - LISTADO DE ASEGURADOS'!B470)</f>
        <v/>
      </c>
      <c r="C134" s="644" t="str">
        <f>IF(A134="","",'12 - 1 - LISTADO DE ASEGURADOS'!F470)</f>
        <v/>
      </c>
      <c r="D134" s="645" t="str">
        <f>IF(B134="","",'12 - 1 - LISTADO DE ASEGURADOS'!H470)</f>
        <v/>
      </c>
      <c r="E134" s="646" t="str">
        <f>'12 - 1 - LISTADO DE ASEGURADOS'!J470</f>
        <v/>
      </c>
      <c r="F134" s="644" t="str">
        <f>IF(A134="","",'12 - 1 - LISTADO DE ASEGURADOS'!$C$19)</f>
        <v/>
      </c>
      <c r="G134" s="644" t="str">
        <f>IF(A134="","",'12 - 1 - LISTADO DE ASEGURADOS'!C$9)</f>
        <v/>
      </c>
      <c r="H134" s="644" t="str">
        <f>IF(A134="","",'12 - 1 - LISTADO DE ASEGURADOS'!C$10)</f>
        <v/>
      </c>
      <c r="I134" s="644" t="str">
        <f>IF(A134="","",'12 - 1 - LISTADO DE ASEGURADOS'!C$11)</f>
        <v/>
      </c>
      <c r="J134" s="644" t="str">
        <f>IF(A134="","",'12 - 1 - LISTADO DE ASEGURADOS'!C$12)</f>
        <v/>
      </c>
      <c r="K134" s="644" t="str">
        <f>IF(B134="","",'12 - 1 - LISTADO DE ASEGURADOS'!C$13)</f>
        <v/>
      </c>
      <c r="L134" s="644" t="str">
        <f>IF(C134="","",'12 - 1 - LISTADO DE ASEGURADOS'!$J$10)</f>
        <v/>
      </c>
      <c r="M134" s="644" t="str">
        <f>IF(D134="","",'12 - 1 - LISTADO DE ASEGURADOS'!J$13)</f>
        <v/>
      </c>
      <c r="N134" s="645" t="str">
        <f>IF(A134="","",'12 - 1 - LISTADO DE ASEGURADOS'!C$16)</f>
        <v/>
      </c>
      <c r="O134" s="645" t="str">
        <f t="shared" ca="1" si="4"/>
        <v/>
      </c>
      <c r="P134" s="647" t="str">
        <f t="shared" si="5"/>
        <v/>
      </c>
      <c r="Q134" s="647" t="str">
        <f t="shared" si="5"/>
        <v/>
      </c>
    </row>
    <row r="135" spans="1:17" x14ac:dyDescent="0.25">
      <c r="A135" s="643" t="str">
        <f>IF('12 - 1 - LISTADO DE ASEGURADOS'!A471="","",'12 - 1 - LISTADO DE ASEGURADOS'!A471)</f>
        <v/>
      </c>
      <c r="B135" s="643" t="str">
        <f>IF('12 - 1 - LISTADO DE ASEGURADOS'!B471="","",'12 - 1 - LISTADO DE ASEGURADOS'!B471)</f>
        <v/>
      </c>
      <c r="C135" s="644" t="str">
        <f>IF(A135="","",'12 - 1 - LISTADO DE ASEGURADOS'!F471)</f>
        <v/>
      </c>
      <c r="D135" s="645" t="str">
        <f>IF(B135="","",'12 - 1 - LISTADO DE ASEGURADOS'!H471)</f>
        <v/>
      </c>
      <c r="E135" s="646" t="str">
        <f>'12 - 1 - LISTADO DE ASEGURADOS'!J471</f>
        <v/>
      </c>
      <c r="F135" s="644" t="str">
        <f>IF(A135="","",'12 - 1 - LISTADO DE ASEGURADOS'!$C$19)</f>
        <v/>
      </c>
      <c r="G135" s="644" t="str">
        <f>IF(A135="","",'12 - 1 - LISTADO DE ASEGURADOS'!C$9)</f>
        <v/>
      </c>
      <c r="H135" s="644" t="str">
        <f>IF(A135="","",'12 - 1 - LISTADO DE ASEGURADOS'!C$10)</f>
        <v/>
      </c>
      <c r="I135" s="644" t="str">
        <f>IF(A135="","",'12 - 1 - LISTADO DE ASEGURADOS'!C$11)</f>
        <v/>
      </c>
      <c r="J135" s="644" t="str">
        <f>IF(A135="","",'12 - 1 - LISTADO DE ASEGURADOS'!C$12)</f>
        <v/>
      </c>
      <c r="K135" s="644" t="str">
        <f>IF(B135="","",'12 - 1 - LISTADO DE ASEGURADOS'!C$13)</f>
        <v/>
      </c>
      <c r="L135" s="644" t="str">
        <f>IF(C135="","",'12 - 1 - LISTADO DE ASEGURADOS'!$J$10)</f>
        <v/>
      </c>
      <c r="M135" s="644" t="str">
        <f>IF(D135="","",'12 - 1 - LISTADO DE ASEGURADOS'!J$13)</f>
        <v/>
      </c>
      <c r="N135" s="645" t="str">
        <f>IF(A135="","",'12 - 1 - LISTADO DE ASEGURADOS'!C$16)</f>
        <v/>
      </c>
      <c r="O135" s="645" t="str">
        <f t="shared" ca="1" si="4"/>
        <v/>
      </c>
      <c r="P135" s="647" t="str">
        <f t="shared" si="5"/>
        <v/>
      </c>
      <c r="Q135" s="647" t="str">
        <f t="shared" si="5"/>
        <v/>
      </c>
    </row>
    <row r="136" spans="1:17" x14ac:dyDescent="0.25">
      <c r="A136" s="643" t="str">
        <f>IF('12 - 1 - LISTADO DE ASEGURADOS'!A472="","",'12 - 1 - LISTADO DE ASEGURADOS'!A472)</f>
        <v/>
      </c>
      <c r="B136" s="643" t="str">
        <f>IF('12 - 1 - LISTADO DE ASEGURADOS'!B472="","",'12 - 1 - LISTADO DE ASEGURADOS'!B472)</f>
        <v/>
      </c>
      <c r="C136" s="644" t="str">
        <f>IF(A136="","",'12 - 1 - LISTADO DE ASEGURADOS'!F472)</f>
        <v/>
      </c>
      <c r="D136" s="645" t="str">
        <f>IF(B136="","",'12 - 1 - LISTADO DE ASEGURADOS'!H472)</f>
        <v/>
      </c>
      <c r="E136" s="646" t="str">
        <f>'12 - 1 - LISTADO DE ASEGURADOS'!J472</f>
        <v/>
      </c>
      <c r="F136" s="644" t="str">
        <f>IF(A136="","",'12 - 1 - LISTADO DE ASEGURADOS'!$C$19)</f>
        <v/>
      </c>
      <c r="G136" s="644" t="str">
        <f>IF(A136="","",'12 - 1 - LISTADO DE ASEGURADOS'!C$9)</f>
        <v/>
      </c>
      <c r="H136" s="644" t="str">
        <f>IF(A136="","",'12 - 1 - LISTADO DE ASEGURADOS'!C$10)</f>
        <v/>
      </c>
      <c r="I136" s="644" t="str">
        <f>IF(A136="","",'12 - 1 - LISTADO DE ASEGURADOS'!C$11)</f>
        <v/>
      </c>
      <c r="J136" s="644" t="str">
        <f>IF(A136="","",'12 - 1 - LISTADO DE ASEGURADOS'!C$12)</f>
        <v/>
      </c>
      <c r="K136" s="644" t="str">
        <f>IF(B136="","",'12 - 1 - LISTADO DE ASEGURADOS'!C$13)</f>
        <v/>
      </c>
      <c r="L136" s="644" t="str">
        <f>IF(C136="","",'12 - 1 - LISTADO DE ASEGURADOS'!$J$10)</f>
        <v/>
      </c>
      <c r="M136" s="644" t="str">
        <f>IF(D136="","",'12 - 1 - LISTADO DE ASEGURADOS'!J$13)</f>
        <v/>
      </c>
      <c r="N136" s="645" t="str">
        <f>IF(A136="","",'12 - 1 - LISTADO DE ASEGURADOS'!C$16)</f>
        <v/>
      </c>
      <c r="O136" s="645" t="str">
        <f t="shared" ca="1" si="4"/>
        <v/>
      </c>
      <c r="P136" s="647" t="str">
        <f t="shared" si="5"/>
        <v/>
      </c>
      <c r="Q136" s="647" t="str">
        <f t="shared" si="5"/>
        <v/>
      </c>
    </row>
    <row r="137" spans="1:17" x14ac:dyDescent="0.25">
      <c r="A137" s="643" t="str">
        <f>IF('12 - 1 - LISTADO DE ASEGURADOS'!A473="","",'12 - 1 - LISTADO DE ASEGURADOS'!A473)</f>
        <v/>
      </c>
      <c r="B137" s="643" t="str">
        <f>IF('12 - 1 - LISTADO DE ASEGURADOS'!B473="","",'12 - 1 - LISTADO DE ASEGURADOS'!B473)</f>
        <v/>
      </c>
      <c r="C137" s="644" t="str">
        <f>IF(A137="","",'12 - 1 - LISTADO DE ASEGURADOS'!F473)</f>
        <v/>
      </c>
      <c r="D137" s="645" t="str">
        <f>IF(B137="","",'12 - 1 - LISTADO DE ASEGURADOS'!H473)</f>
        <v/>
      </c>
      <c r="E137" s="646" t="str">
        <f>'12 - 1 - LISTADO DE ASEGURADOS'!J473</f>
        <v/>
      </c>
      <c r="F137" s="644" t="str">
        <f>IF(A137="","",'12 - 1 - LISTADO DE ASEGURADOS'!$C$19)</f>
        <v/>
      </c>
      <c r="G137" s="644" t="str">
        <f>IF(A137="","",'12 - 1 - LISTADO DE ASEGURADOS'!C$9)</f>
        <v/>
      </c>
      <c r="H137" s="644" t="str">
        <f>IF(A137="","",'12 - 1 - LISTADO DE ASEGURADOS'!C$10)</f>
        <v/>
      </c>
      <c r="I137" s="644" t="str">
        <f>IF(A137="","",'12 - 1 - LISTADO DE ASEGURADOS'!C$11)</f>
        <v/>
      </c>
      <c r="J137" s="644" t="str">
        <f>IF(A137="","",'12 - 1 - LISTADO DE ASEGURADOS'!C$12)</f>
        <v/>
      </c>
      <c r="K137" s="644" t="str">
        <f>IF(B137="","",'12 - 1 - LISTADO DE ASEGURADOS'!C$13)</f>
        <v/>
      </c>
      <c r="L137" s="644" t="str">
        <f>IF(C137="","",'12 - 1 - LISTADO DE ASEGURADOS'!$J$10)</f>
        <v/>
      </c>
      <c r="M137" s="644" t="str">
        <f>IF(D137="","",'12 - 1 - LISTADO DE ASEGURADOS'!J$13)</f>
        <v/>
      </c>
      <c r="N137" s="645" t="str">
        <f>IF(A137="","",'12 - 1 - LISTADO DE ASEGURADOS'!C$16)</f>
        <v/>
      </c>
      <c r="O137" s="645" t="str">
        <f t="shared" ca="1" si="4"/>
        <v/>
      </c>
      <c r="P137" s="647" t="str">
        <f t="shared" si="5"/>
        <v/>
      </c>
      <c r="Q137" s="647" t="str">
        <f t="shared" si="5"/>
        <v/>
      </c>
    </row>
    <row r="138" spans="1:17" x14ac:dyDescent="0.25">
      <c r="A138" s="643" t="str">
        <f>IF('12 - 1 - LISTADO DE ASEGURADOS'!A474="","",'12 - 1 - LISTADO DE ASEGURADOS'!A474)</f>
        <v/>
      </c>
      <c r="B138" s="643" t="str">
        <f>IF('12 - 1 - LISTADO DE ASEGURADOS'!B474="","",'12 - 1 - LISTADO DE ASEGURADOS'!B474)</f>
        <v/>
      </c>
      <c r="C138" s="644" t="str">
        <f>IF(A138="","",'12 - 1 - LISTADO DE ASEGURADOS'!F474)</f>
        <v/>
      </c>
      <c r="D138" s="645" t="str">
        <f>IF(B138="","",'12 - 1 - LISTADO DE ASEGURADOS'!H474)</f>
        <v/>
      </c>
      <c r="E138" s="646" t="str">
        <f>'12 - 1 - LISTADO DE ASEGURADOS'!J474</f>
        <v/>
      </c>
      <c r="F138" s="644" t="str">
        <f>IF(A138="","",'12 - 1 - LISTADO DE ASEGURADOS'!$C$19)</f>
        <v/>
      </c>
      <c r="G138" s="644" t="str">
        <f>IF(A138="","",'12 - 1 - LISTADO DE ASEGURADOS'!C$9)</f>
        <v/>
      </c>
      <c r="H138" s="644" t="str">
        <f>IF(A138="","",'12 - 1 - LISTADO DE ASEGURADOS'!C$10)</f>
        <v/>
      </c>
      <c r="I138" s="644" t="str">
        <f>IF(A138="","",'12 - 1 - LISTADO DE ASEGURADOS'!C$11)</f>
        <v/>
      </c>
      <c r="J138" s="644" t="str">
        <f>IF(A138="","",'12 - 1 - LISTADO DE ASEGURADOS'!C$12)</f>
        <v/>
      </c>
      <c r="K138" s="644" t="str">
        <f>IF(B138="","",'12 - 1 - LISTADO DE ASEGURADOS'!C$13)</f>
        <v/>
      </c>
      <c r="L138" s="644" t="str">
        <f>IF(C138="","",'12 - 1 - LISTADO DE ASEGURADOS'!$J$10)</f>
        <v/>
      </c>
      <c r="M138" s="644" t="str">
        <f>IF(D138="","",'12 - 1 - LISTADO DE ASEGURADOS'!J$13)</f>
        <v/>
      </c>
      <c r="N138" s="645" t="str">
        <f>IF(A138="","",'12 - 1 - LISTADO DE ASEGURADOS'!C$16)</f>
        <v/>
      </c>
      <c r="O138" s="645" t="str">
        <f t="shared" ca="1" si="4"/>
        <v/>
      </c>
      <c r="P138" s="647" t="str">
        <f t="shared" si="5"/>
        <v/>
      </c>
      <c r="Q138" s="647" t="str">
        <f t="shared" si="5"/>
        <v/>
      </c>
    </row>
    <row r="139" spans="1:17" x14ac:dyDescent="0.25">
      <c r="A139" s="643" t="str">
        <f>IF('12 - 1 - LISTADO DE ASEGURADOS'!A475="","",'12 - 1 - LISTADO DE ASEGURADOS'!A475)</f>
        <v/>
      </c>
      <c r="B139" s="643" t="str">
        <f>IF('12 - 1 - LISTADO DE ASEGURADOS'!B475="","",'12 - 1 - LISTADO DE ASEGURADOS'!B475)</f>
        <v/>
      </c>
      <c r="C139" s="644" t="str">
        <f>IF(A139="","",'12 - 1 - LISTADO DE ASEGURADOS'!F475)</f>
        <v/>
      </c>
      <c r="D139" s="645" t="str">
        <f>IF(B139="","",'12 - 1 - LISTADO DE ASEGURADOS'!H475)</f>
        <v/>
      </c>
      <c r="E139" s="646" t="str">
        <f>'12 - 1 - LISTADO DE ASEGURADOS'!J475</f>
        <v/>
      </c>
      <c r="F139" s="644" t="str">
        <f>IF(A139="","",'12 - 1 - LISTADO DE ASEGURADOS'!$C$19)</f>
        <v/>
      </c>
      <c r="G139" s="644" t="str">
        <f>IF(A139="","",'12 - 1 - LISTADO DE ASEGURADOS'!C$9)</f>
        <v/>
      </c>
      <c r="H139" s="644" t="str">
        <f>IF(A139="","",'12 - 1 - LISTADO DE ASEGURADOS'!C$10)</f>
        <v/>
      </c>
      <c r="I139" s="644" t="str">
        <f>IF(A139="","",'12 - 1 - LISTADO DE ASEGURADOS'!C$11)</f>
        <v/>
      </c>
      <c r="J139" s="644" t="str">
        <f>IF(A139="","",'12 - 1 - LISTADO DE ASEGURADOS'!C$12)</f>
        <v/>
      </c>
      <c r="K139" s="644" t="str">
        <f>IF(B139="","",'12 - 1 - LISTADO DE ASEGURADOS'!C$13)</f>
        <v/>
      </c>
      <c r="L139" s="644" t="str">
        <f>IF(C139="","",'12 - 1 - LISTADO DE ASEGURADOS'!$J$10)</f>
        <v/>
      </c>
      <c r="M139" s="644" t="str">
        <f>IF(D139="","",'12 - 1 - LISTADO DE ASEGURADOS'!J$13)</f>
        <v/>
      </c>
      <c r="N139" s="645" t="str">
        <f>IF(A139="","",'12 - 1 - LISTADO DE ASEGURADOS'!C$16)</f>
        <v/>
      </c>
      <c r="O139" s="645" t="str">
        <f t="shared" ca="1" si="4"/>
        <v/>
      </c>
      <c r="P139" s="647" t="str">
        <f t="shared" si="5"/>
        <v/>
      </c>
      <c r="Q139" s="647" t="str">
        <f t="shared" si="5"/>
        <v/>
      </c>
    </row>
    <row r="140" spans="1:17" x14ac:dyDescent="0.25">
      <c r="A140" s="643" t="str">
        <f>IF('12 - 1 - LISTADO DE ASEGURADOS'!A476="","",'12 - 1 - LISTADO DE ASEGURADOS'!A476)</f>
        <v/>
      </c>
      <c r="B140" s="643" t="str">
        <f>IF('12 - 1 - LISTADO DE ASEGURADOS'!B476="","",'12 - 1 - LISTADO DE ASEGURADOS'!B476)</f>
        <v/>
      </c>
      <c r="C140" s="644" t="str">
        <f>IF(A140="","",'12 - 1 - LISTADO DE ASEGURADOS'!F476)</f>
        <v/>
      </c>
      <c r="D140" s="645" t="str">
        <f>IF(B140="","",'12 - 1 - LISTADO DE ASEGURADOS'!H476)</f>
        <v/>
      </c>
      <c r="E140" s="646" t="str">
        <f>'12 - 1 - LISTADO DE ASEGURADOS'!J476</f>
        <v/>
      </c>
      <c r="F140" s="644" t="str">
        <f>IF(A140="","",'12 - 1 - LISTADO DE ASEGURADOS'!$C$19)</f>
        <v/>
      </c>
      <c r="G140" s="644" t="str">
        <f>IF(A140="","",'12 - 1 - LISTADO DE ASEGURADOS'!C$9)</f>
        <v/>
      </c>
      <c r="H140" s="644" t="str">
        <f>IF(A140="","",'12 - 1 - LISTADO DE ASEGURADOS'!C$10)</f>
        <v/>
      </c>
      <c r="I140" s="644" t="str">
        <f>IF(A140="","",'12 - 1 - LISTADO DE ASEGURADOS'!C$11)</f>
        <v/>
      </c>
      <c r="J140" s="644" t="str">
        <f>IF(A140="","",'12 - 1 - LISTADO DE ASEGURADOS'!C$12)</f>
        <v/>
      </c>
      <c r="K140" s="644" t="str">
        <f>IF(B140="","",'12 - 1 - LISTADO DE ASEGURADOS'!C$13)</f>
        <v/>
      </c>
      <c r="L140" s="644" t="str">
        <f>IF(C140="","",'12 - 1 - LISTADO DE ASEGURADOS'!$J$10)</f>
        <v/>
      </c>
      <c r="M140" s="644" t="str">
        <f>IF(D140="","",'12 - 1 - LISTADO DE ASEGURADOS'!J$13)</f>
        <v/>
      </c>
      <c r="N140" s="645" t="str">
        <f>IF(A140="","",'12 - 1 - LISTADO DE ASEGURADOS'!C$16)</f>
        <v/>
      </c>
      <c r="O140" s="645" t="str">
        <f t="shared" ca="1" si="4"/>
        <v/>
      </c>
      <c r="P140" s="647" t="str">
        <f t="shared" si="5"/>
        <v/>
      </c>
      <c r="Q140" s="647" t="str">
        <f t="shared" si="5"/>
        <v/>
      </c>
    </row>
    <row r="141" spans="1:17" x14ac:dyDescent="0.25">
      <c r="A141" s="643" t="str">
        <f>IF('12 - 1 - LISTADO DE ASEGURADOS'!A477="","",'12 - 1 - LISTADO DE ASEGURADOS'!A477)</f>
        <v/>
      </c>
      <c r="B141" s="643" t="str">
        <f>IF('12 - 1 - LISTADO DE ASEGURADOS'!B477="","",'12 - 1 - LISTADO DE ASEGURADOS'!B477)</f>
        <v/>
      </c>
      <c r="C141" s="644" t="str">
        <f>IF(A141="","",'12 - 1 - LISTADO DE ASEGURADOS'!F477)</f>
        <v/>
      </c>
      <c r="D141" s="645" t="str">
        <f>IF(B141="","",'12 - 1 - LISTADO DE ASEGURADOS'!H477)</f>
        <v/>
      </c>
      <c r="E141" s="646" t="str">
        <f>'12 - 1 - LISTADO DE ASEGURADOS'!J477</f>
        <v/>
      </c>
      <c r="F141" s="644" t="str">
        <f>IF(A141="","",'12 - 1 - LISTADO DE ASEGURADOS'!$C$19)</f>
        <v/>
      </c>
      <c r="G141" s="644" t="str">
        <f>IF(A141="","",'12 - 1 - LISTADO DE ASEGURADOS'!C$9)</f>
        <v/>
      </c>
      <c r="H141" s="644" t="str">
        <f>IF(A141="","",'12 - 1 - LISTADO DE ASEGURADOS'!C$10)</f>
        <v/>
      </c>
      <c r="I141" s="644" t="str">
        <f>IF(A141="","",'12 - 1 - LISTADO DE ASEGURADOS'!C$11)</f>
        <v/>
      </c>
      <c r="J141" s="644" t="str">
        <f>IF(A141="","",'12 - 1 - LISTADO DE ASEGURADOS'!C$12)</f>
        <v/>
      </c>
      <c r="K141" s="644" t="str">
        <f>IF(B141="","",'12 - 1 - LISTADO DE ASEGURADOS'!C$13)</f>
        <v/>
      </c>
      <c r="L141" s="644" t="str">
        <f>IF(C141="","",'12 - 1 - LISTADO DE ASEGURADOS'!$J$10)</f>
        <v/>
      </c>
      <c r="M141" s="644" t="str">
        <f>IF(D141="","",'12 - 1 - LISTADO DE ASEGURADOS'!J$13)</f>
        <v/>
      </c>
      <c r="N141" s="645" t="str">
        <f>IF(A141="","",'12 - 1 - LISTADO DE ASEGURADOS'!C$16)</f>
        <v/>
      </c>
      <c r="O141" s="645" t="str">
        <f t="shared" ca="1" si="4"/>
        <v/>
      </c>
      <c r="P141" s="647" t="str">
        <f t="shared" si="5"/>
        <v/>
      </c>
      <c r="Q141" s="647" t="str">
        <f t="shared" si="5"/>
        <v/>
      </c>
    </row>
    <row r="142" spans="1:17" x14ac:dyDescent="0.25">
      <c r="A142" s="643" t="str">
        <f>IF('12 - 1 - LISTADO DE ASEGURADOS'!A478="","",'12 - 1 - LISTADO DE ASEGURADOS'!A478)</f>
        <v/>
      </c>
      <c r="B142" s="643" t="str">
        <f>IF('12 - 1 - LISTADO DE ASEGURADOS'!B478="","",'12 - 1 - LISTADO DE ASEGURADOS'!B478)</f>
        <v/>
      </c>
      <c r="C142" s="644" t="str">
        <f>IF(A142="","",'12 - 1 - LISTADO DE ASEGURADOS'!F478)</f>
        <v/>
      </c>
      <c r="D142" s="645" t="str">
        <f>IF(B142="","",'12 - 1 - LISTADO DE ASEGURADOS'!H478)</f>
        <v/>
      </c>
      <c r="E142" s="646" t="str">
        <f>'12 - 1 - LISTADO DE ASEGURADOS'!J478</f>
        <v/>
      </c>
      <c r="F142" s="644" t="str">
        <f>IF(A142="","",'12 - 1 - LISTADO DE ASEGURADOS'!$C$19)</f>
        <v/>
      </c>
      <c r="G142" s="644" t="str">
        <f>IF(A142="","",'12 - 1 - LISTADO DE ASEGURADOS'!C$9)</f>
        <v/>
      </c>
      <c r="H142" s="644" t="str">
        <f>IF(A142="","",'12 - 1 - LISTADO DE ASEGURADOS'!C$10)</f>
        <v/>
      </c>
      <c r="I142" s="644" t="str">
        <f>IF(A142="","",'12 - 1 - LISTADO DE ASEGURADOS'!C$11)</f>
        <v/>
      </c>
      <c r="J142" s="644" t="str">
        <f>IF(A142="","",'12 - 1 - LISTADO DE ASEGURADOS'!C$12)</f>
        <v/>
      </c>
      <c r="K142" s="644" t="str">
        <f>IF(B142="","",'12 - 1 - LISTADO DE ASEGURADOS'!C$13)</f>
        <v/>
      </c>
      <c r="L142" s="644" t="str">
        <f>IF(C142="","",'12 - 1 - LISTADO DE ASEGURADOS'!$J$10)</f>
        <v/>
      </c>
      <c r="M142" s="644" t="str">
        <f>IF(D142="","",'12 - 1 - LISTADO DE ASEGURADOS'!J$13)</f>
        <v/>
      </c>
      <c r="N142" s="645" t="str">
        <f>IF(A142="","",'12 - 1 - LISTADO DE ASEGURADOS'!C$16)</f>
        <v/>
      </c>
      <c r="O142" s="645" t="str">
        <f t="shared" ca="1" si="4"/>
        <v/>
      </c>
      <c r="P142" s="647" t="str">
        <f t="shared" si="5"/>
        <v/>
      </c>
      <c r="Q142" s="647" t="str">
        <f t="shared" si="5"/>
        <v/>
      </c>
    </row>
    <row r="143" spans="1:17" x14ac:dyDescent="0.25">
      <c r="A143" s="643" t="str">
        <f>IF('12 - 1 - LISTADO DE ASEGURADOS'!A479="","",'12 - 1 - LISTADO DE ASEGURADOS'!A479)</f>
        <v/>
      </c>
      <c r="B143" s="643" t="str">
        <f>IF('12 - 1 - LISTADO DE ASEGURADOS'!B479="","",'12 - 1 - LISTADO DE ASEGURADOS'!B479)</f>
        <v/>
      </c>
      <c r="C143" s="644" t="str">
        <f>IF(A143="","",'12 - 1 - LISTADO DE ASEGURADOS'!F479)</f>
        <v/>
      </c>
      <c r="D143" s="645" t="str">
        <f>IF(B143="","",'12 - 1 - LISTADO DE ASEGURADOS'!H479)</f>
        <v/>
      </c>
      <c r="E143" s="646" t="str">
        <f>'12 - 1 - LISTADO DE ASEGURADOS'!J479</f>
        <v/>
      </c>
      <c r="F143" s="644" t="str">
        <f>IF(A143="","",'12 - 1 - LISTADO DE ASEGURADOS'!$C$19)</f>
        <v/>
      </c>
      <c r="G143" s="644" t="str">
        <f>IF(A143="","",'12 - 1 - LISTADO DE ASEGURADOS'!C$9)</f>
        <v/>
      </c>
      <c r="H143" s="644" t="str">
        <f>IF(A143="","",'12 - 1 - LISTADO DE ASEGURADOS'!C$10)</f>
        <v/>
      </c>
      <c r="I143" s="644" t="str">
        <f>IF(A143="","",'12 - 1 - LISTADO DE ASEGURADOS'!C$11)</f>
        <v/>
      </c>
      <c r="J143" s="644" t="str">
        <f>IF(A143="","",'12 - 1 - LISTADO DE ASEGURADOS'!C$12)</f>
        <v/>
      </c>
      <c r="K143" s="644" t="str">
        <f>IF(B143="","",'12 - 1 - LISTADO DE ASEGURADOS'!C$13)</f>
        <v/>
      </c>
      <c r="L143" s="644" t="str">
        <f>IF(C143="","",'12 - 1 - LISTADO DE ASEGURADOS'!$J$10)</f>
        <v/>
      </c>
      <c r="M143" s="644" t="str">
        <f>IF(D143="","",'12 - 1 - LISTADO DE ASEGURADOS'!J$13)</f>
        <v/>
      </c>
      <c r="N143" s="645" t="str">
        <f>IF(A143="","",'12 - 1 - LISTADO DE ASEGURADOS'!C$16)</f>
        <v/>
      </c>
      <c r="O143" s="645" t="str">
        <f t="shared" ca="1" si="4"/>
        <v/>
      </c>
      <c r="P143" s="647" t="str">
        <f t="shared" si="5"/>
        <v/>
      </c>
      <c r="Q143" s="647" t="str">
        <f t="shared" si="5"/>
        <v/>
      </c>
    </row>
    <row r="144" spans="1:17" x14ac:dyDescent="0.25">
      <c r="A144" s="643" t="str">
        <f>IF('12 - 1 - LISTADO DE ASEGURADOS'!A480="","",'12 - 1 - LISTADO DE ASEGURADOS'!A480)</f>
        <v/>
      </c>
      <c r="B144" s="643" t="str">
        <f>IF('12 - 1 - LISTADO DE ASEGURADOS'!B480="","",'12 - 1 - LISTADO DE ASEGURADOS'!B480)</f>
        <v/>
      </c>
      <c r="C144" s="644" t="str">
        <f>IF(A144="","",'12 - 1 - LISTADO DE ASEGURADOS'!F480)</f>
        <v/>
      </c>
      <c r="D144" s="645" t="str">
        <f>IF(B144="","",'12 - 1 - LISTADO DE ASEGURADOS'!H480)</f>
        <v/>
      </c>
      <c r="E144" s="646" t="str">
        <f>'12 - 1 - LISTADO DE ASEGURADOS'!J480</f>
        <v/>
      </c>
      <c r="F144" s="644" t="str">
        <f>IF(A144="","",'12 - 1 - LISTADO DE ASEGURADOS'!$C$19)</f>
        <v/>
      </c>
      <c r="G144" s="644" t="str">
        <f>IF(A144="","",'12 - 1 - LISTADO DE ASEGURADOS'!C$9)</f>
        <v/>
      </c>
      <c r="H144" s="644" t="str">
        <f>IF(A144="","",'12 - 1 - LISTADO DE ASEGURADOS'!C$10)</f>
        <v/>
      </c>
      <c r="I144" s="644" t="str">
        <f>IF(A144="","",'12 - 1 - LISTADO DE ASEGURADOS'!C$11)</f>
        <v/>
      </c>
      <c r="J144" s="644" t="str">
        <f>IF(A144="","",'12 - 1 - LISTADO DE ASEGURADOS'!C$12)</f>
        <v/>
      </c>
      <c r="K144" s="644" t="str">
        <f>IF(B144="","",'12 - 1 - LISTADO DE ASEGURADOS'!C$13)</f>
        <v/>
      </c>
      <c r="L144" s="644" t="str">
        <f>IF(C144="","",'12 - 1 - LISTADO DE ASEGURADOS'!$J$10)</f>
        <v/>
      </c>
      <c r="M144" s="644" t="str">
        <f>IF(D144="","",'12 - 1 - LISTADO DE ASEGURADOS'!J$13)</f>
        <v/>
      </c>
      <c r="N144" s="645" t="str">
        <f>IF(A144="","",'12 - 1 - LISTADO DE ASEGURADOS'!C$16)</f>
        <v/>
      </c>
      <c r="O144" s="645" t="str">
        <f t="shared" ca="1" si="4"/>
        <v/>
      </c>
      <c r="P144" s="647" t="str">
        <f t="shared" si="5"/>
        <v/>
      </c>
      <c r="Q144" s="647" t="str">
        <f t="shared" si="5"/>
        <v/>
      </c>
    </row>
    <row r="145" spans="1:17" x14ac:dyDescent="0.25">
      <c r="A145" s="643" t="str">
        <f>IF('12 - 1 - LISTADO DE ASEGURADOS'!A481="","",'12 - 1 - LISTADO DE ASEGURADOS'!A481)</f>
        <v/>
      </c>
      <c r="B145" s="643" t="str">
        <f>IF('12 - 1 - LISTADO DE ASEGURADOS'!B481="","",'12 - 1 - LISTADO DE ASEGURADOS'!B481)</f>
        <v/>
      </c>
      <c r="C145" s="644" t="str">
        <f>IF(A145="","",'12 - 1 - LISTADO DE ASEGURADOS'!F481)</f>
        <v/>
      </c>
      <c r="D145" s="645" t="str">
        <f>IF(B145="","",'12 - 1 - LISTADO DE ASEGURADOS'!H481)</f>
        <v/>
      </c>
      <c r="E145" s="646" t="str">
        <f>'12 - 1 - LISTADO DE ASEGURADOS'!J481</f>
        <v/>
      </c>
      <c r="F145" s="644" t="str">
        <f>IF(A145="","",'12 - 1 - LISTADO DE ASEGURADOS'!$C$19)</f>
        <v/>
      </c>
      <c r="G145" s="644" t="str">
        <f>IF(A145="","",'12 - 1 - LISTADO DE ASEGURADOS'!C$9)</f>
        <v/>
      </c>
      <c r="H145" s="644" t="str">
        <f>IF(A145="","",'12 - 1 - LISTADO DE ASEGURADOS'!C$10)</f>
        <v/>
      </c>
      <c r="I145" s="644" t="str">
        <f>IF(A145="","",'12 - 1 - LISTADO DE ASEGURADOS'!C$11)</f>
        <v/>
      </c>
      <c r="J145" s="644" t="str">
        <f>IF(A145="","",'12 - 1 - LISTADO DE ASEGURADOS'!C$12)</f>
        <v/>
      </c>
      <c r="K145" s="644" t="str">
        <f>IF(B145="","",'12 - 1 - LISTADO DE ASEGURADOS'!C$13)</f>
        <v/>
      </c>
      <c r="L145" s="644" t="str">
        <f>IF(C145="","",'12 - 1 - LISTADO DE ASEGURADOS'!$J$10)</f>
        <v/>
      </c>
      <c r="M145" s="644" t="str">
        <f>IF(D145="","",'12 - 1 - LISTADO DE ASEGURADOS'!J$13)</f>
        <v/>
      </c>
      <c r="N145" s="645" t="str">
        <f>IF(A145="","",'12 - 1 - LISTADO DE ASEGURADOS'!C$16)</f>
        <v/>
      </c>
      <c r="O145" s="645" t="str">
        <f t="shared" ca="1" si="4"/>
        <v/>
      </c>
      <c r="P145" s="647" t="str">
        <f t="shared" si="5"/>
        <v/>
      </c>
      <c r="Q145" s="647" t="str">
        <f t="shared" si="5"/>
        <v/>
      </c>
    </row>
    <row r="146" spans="1:17" x14ac:dyDescent="0.25">
      <c r="A146" s="643" t="str">
        <f>IF('12 - 1 - LISTADO DE ASEGURADOS'!A482="","",'12 - 1 - LISTADO DE ASEGURADOS'!A482)</f>
        <v/>
      </c>
      <c r="B146" s="643" t="str">
        <f>IF('12 - 1 - LISTADO DE ASEGURADOS'!B482="","",'12 - 1 - LISTADO DE ASEGURADOS'!B482)</f>
        <v/>
      </c>
      <c r="C146" s="644" t="str">
        <f>IF(A146="","",'12 - 1 - LISTADO DE ASEGURADOS'!F482)</f>
        <v/>
      </c>
      <c r="D146" s="645" t="str">
        <f>IF(B146="","",'12 - 1 - LISTADO DE ASEGURADOS'!H482)</f>
        <v/>
      </c>
      <c r="E146" s="646" t="str">
        <f>'12 - 1 - LISTADO DE ASEGURADOS'!J482</f>
        <v/>
      </c>
      <c r="F146" s="644" t="str">
        <f>IF(A146="","",'12 - 1 - LISTADO DE ASEGURADOS'!$C$19)</f>
        <v/>
      </c>
      <c r="G146" s="644" t="str">
        <f>IF(A146="","",'12 - 1 - LISTADO DE ASEGURADOS'!C$9)</f>
        <v/>
      </c>
      <c r="H146" s="644" t="str">
        <f>IF(A146="","",'12 - 1 - LISTADO DE ASEGURADOS'!C$10)</f>
        <v/>
      </c>
      <c r="I146" s="644" t="str">
        <f>IF(A146="","",'12 - 1 - LISTADO DE ASEGURADOS'!C$11)</f>
        <v/>
      </c>
      <c r="J146" s="644" t="str">
        <f>IF(A146="","",'12 - 1 - LISTADO DE ASEGURADOS'!C$12)</f>
        <v/>
      </c>
      <c r="K146" s="644" t="str">
        <f>IF(B146="","",'12 - 1 - LISTADO DE ASEGURADOS'!C$13)</f>
        <v/>
      </c>
      <c r="L146" s="644" t="str">
        <f>IF(C146="","",'12 - 1 - LISTADO DE ASEGURADOS'!$J$10)</f>
        <v/>
      </c>
      <c r="M146" s="644" t="str">
        <f>IF(D146="","",'12 - 1 - LISTADO DE ASEGURADOS'!J$13)</f>
        <v/>
      </c>
      <c r="N146" s="645" t="str">
        <f>IF(A146="","",'12 - 1 - LISTADO DE ASEGURADOS'!C$16)</f>
        <v/>
      </c>
      <c r="O146" s="645" t="str">
        <f t="shared" ca="1" si="4"/>
        <v/>
      </c>
      <c r="P146" s="647" t="str">
        <f t="shared" si="5"/>
        <v/>
      </c>
      <c r="Q146" s="647" t="str">
        <f t="shared" si="5"/>
        <v/>
      </c>
    </row>
    <row r="147" spans="1:17" x14ac:dyDescent="0.25">
      <c r="A147" s="643" t="str">
        <f>IF('12 - 1 - LISTADO DE ASEGURADOS'!A483="","",'12 - 1 - LISTADO DE ASEGURADOS'!A483)</f>
        <v/>
      </c>
      <c r="B147" s="643" t="str">
        <f>IF('12 - 1 - LISTADO DE ASEGURADOS'!B483="","",'12 - 1 - LISTADO DE ASEGURADOS'!B483)</f>
        <v/>
      </c>
      <c r="C147" s="644" t="str">
        <f>IF(A147="","",'12 - 1 - LISTADO DE ASEGURADOS'!F483)</f>
        <v/>
      </c>
      <c r="D147" s="645" t="str">
        <f>IF(B147="","",'12 - 1 - LISTADO DE ASEGURADOS'!H483)</f>
        <v/>
      </c>
      <c r="E147" s="646" t="str">
        <f>'12 - 1 - LISTADO DE ASEGURADOS'!J483</f>
        <v/>
      </c>
      <c r="F147" s="644" t="str">
        <f>IF(A147="","",'12 - 1 - LISTADO DE ASEGURADOS'!$C$19)</f>
        <v/>
      </c>
      <c r="G147" s="644" t="str">
        <f>IF(A147="","",'12 - 1 - LISTADO DE ASEGURADOS'!C$9)</f>
        <v/>
      </c>
      <c r="H147" s="644" t="str">
        <f>IF(A147="","",'12 - 1 - LISTADO DE ASEGURADOS'!C$10)</f>
        <v/>
      </c>
      <c r="I147" s="644" t="str">
        <f>IF(A147="","",'12 - 1 - LISTADO DE ASEGURADOS'!C$11)</f>
        <v/>
      </c>
      <c r="J147" s="644" t="str">
        <f>IF(A147="","",'12 - 1 - LISTADO DE ASEGURADOS'!C$12)</f>
        <v/>
      </c>
      <c r="K147" s="644" t="str">
        <f>IF(B147="","",'12 - 1 - LISTADO DE ASEGURADOS'!C$13)</f>
        <v/>
      </c>
      <c r="L147" s="644" t="str">
        <f>IF(C147="","",'12 - 1 - LISTADO DE ASEGURADOS'!$J$10)</f>
        <v/>
      </c>
      <c r="M147" s="644" t="str">
        <f>IF(D147="","",'12 - 1 - LISTADO DE ASEGURADOS'!J$13)</f>
        <v/>
      </c>
      <c r="N147" s="645" t="str">
        <f>IF(A147="","",'12 - 1 - LISTADO DE ASEGURADOS'!C$16)</f>
        <v/>
      </c>
      <c r="O147" s="645" t="str">
        <f t="shared" ca="1" si="4"/>
        <v/>
      </c>
      <c r="P147" s="647" t="str">
        <f t="shared" si="5"/>
        <v/>
      </c>
      <c r="Q147" s="647" t="str">
        <f t="shared" si="5"/>
        <v/>
      </c>
    </row>
    <row r="148" spans="1:17" x14ac:dyDescent="0.25">
      <c r="A148" s="643" t="str">
        <f>IF('12 - 1 - LISTADO DE ASEGURADOS'!A484="","",'12 - 1 - LISTADO DE ASEGURADOS'!A484)</f>
        <v/>
      </c>
      <c r="B148" s="643" t="str">
        <f>IF('12 - 1 - LISTADO DE ASEGURADOS'!B484="","",'12 - 1 - LISTADO DE ASEGURADOS'!B484)</f>
        <v/>
      </c>
      <c r="C148" s="644" t="str">
        <f>IF(A148="","",'12 - 1 - LISTADO DE ASEGURADOS'!F484)</f>
        <v/>
      </c>
      <c r="D148" s="645" t="str">
        <f>IF(B148="","",'12 - 1 - LISTADO DE ASEGURADOS'!H484)</f>
        <v/>
      </c>
      <c r="E148" s="646" t="str">
        <f>'12 - 1 - LISTADO DE ASEGURADOS'!J484</f>
        <v/>
      </c>
      <c r="F148" s="644" t="str">
        <f>IF(A148="","",'12 - 1 - LISTADO DE ASEGURADOS'!$C$19)</f>
        <v/>
      </c>
      <c r="G148" s="644" t="str">
        <f>IF(A148="","",'12 - 1 - LISTADO DE ASEGURADOS'!C$9)</f>
        <v/>
      </c>
      <c r="H148" s="644" t="str">
        <f>IF(A148="","",'12 - 1 - LISTADO DE ASEGURADOS'!C$10)</f>
        <v/>
      </c>
      <c r="I148" s="644" t="str">
        <f>IF(A148="","",'12 - 1 - LISTADO DE ASEGURADOS'!C$11)</f>
        <v/>
      </c>
      <c r="J148" s="644" t="str">
        <f>IF(A148="","",'12 - 1 - LISTADO DE ASEGURADOS'!C$12)</f>
        <v/>
      </c>
      <c r="K148" s="644" t="str">
        <f>IF(B148="","",'12 - 1 - LISTADO DE ASEGURADOS'!C$13)</f>
        <v/>
      </c>
      <c r="L148" s="644" t="str">
        <f>IF(C148="","",'12 - 1 - LISTADO DE ASEGURADOS'!$J$10)</f>
        <v/>
      </c>
      <c r="M148" s="644" t="str">
        <f>IF(D148="","",'12 - 1 - LISTADO DE ASEGURADOS'!J$13)</f>
        <v/>
      </c>
      <c r="N148" s="645" t="str">
        <f>IF(A148="","",'12 - 1 - LISTADO DE ASEGURADOS'!C$16)</f>
        <v/>
      </c>
      <c r="O148" s="645" t="str">
        <f t="shared" ca="1" si="4"/>
        <v/>
      </c>
      <c r="P148" s="647" t="str">
        <f t="shared" si="5"/>
        <v/>
      </c>
      <c r="Q148" s="647" t="str">
        <f t="shared" si="5"/>
        <v/>
      </c>
    </row>
    <row r="149" spans="1:17" x14ac:dyDescent="0.25">
      <c r="A149" s="643" t="str">
        <f>IF('12 - 1 - LISTADO DE ASEGURADOS'!A516="","",'12 - 1 - LISTADO DE ASEGURADOS'!A516)</f>
        <v/>
      </c>
      <c r="B149" s="643" t="str">
        <f>IF('12 - 1 - LISTADO DE ASEGURADOS'!B516="","",'12 - 1 - LISTADO DE ASEGURADOS'!B516)</f>
        <v/>
      </c>
      <c r="C149" s="644" t="str">
        <f>IF(A149="","",'12 - 1 - LISTADO DE ASEGURADOS'!F516)</f>
        <v/>
      </c>
      <c r="D149" s="645" t="str">
        <f>IF(B149="","",'12 - 1 - LISTADO DE ASEGURADOS'!H516)</f>
        <v/>
      </c>
      <c r="E149" s="646" t="str">
        <f>'12 - 1 - LISTADO DE ASEGURADOS'!J516</f>
        <v/>
      </c>
      <c r="F149" s="644" t="str">
        <f>IF(A149="","",'12 - 1 - LISTADO DE ASEGURADOS'!$C$19)</f>
        <v/>
      </c>
      <c r="G149" s="644" t="str">
        <f>IF(A149="","",'12 - 1 - LISTADO DE ASEGURADOS'!C$9)</f>
        <v/>
      </c>
      <c r="H149" s="644" t="str">
        <f>IF(A149="","",'12 - 1 - LISTADO DE ASEGURADOS'!C$10)</f>
        <v/>
      </c>
      <c r="I149" s="644" t="str">
        <f>IF(A149="","",'12 - 1 - LISTADO DE ASEGURADOS'!C$11)</f>
        <v/>
      </c>
      <c r="J149" s="644" t="str">
        <f>IF(A149="","",'12 - 1 - LISTADO DE ASEGURADOS'!C$12)</f>
        <v/>
      </c>
      <c r="K149" s="644" t="str">
        <f>IF(B149="","",'12 - 1 - LISTADO DE ASEGURADOS'!C$13)</f>
        <v/>
      </c>
      <c r="L149" s="644" t="str">
        <f>IF(C149="","",'12 - 1 - LISTADO DE ASEGURADOS'!$J$10)</f>
        <v/>
      </c>
      <c r="M149" s="644" t="str">
        <f>IF(D149="","",'12 - 1 - LISTADO DE ASEGURADOS'!J$13)</f>
        <v/>
      </c>
      <c r="N149" s="645" t="str">
        <f>IF(A149="","",'12 - 1 - LISTADO DE ASEGURADOS'!C$16)</f>
        <v/>
      </c>
      <c r="O149" s="645" t="str">
        <f t="shared" ca="1" si="4"/>
        <v/>
      </c>
      <c r="P149" s="647" t="str">
        <f t="shared" si="5"/>
        <v/>
      </c>
      <c r="Q149" s="647" t="str">
        <f t="shared" si="5"/>
        <v/>
      </c>
    </row>
    <row r="150" spans="1:17" x14ac:dyDescent="0.25">
      <c r="A150" s="643" t="str">
        <f>IF('12 - 1 - LISTADO DE ASEGURADOS'!A517="","",'12 - 1 - LISTADO DE ASEGURADOS'!A517)</f>
        <v/>
      </c>
      <c r="B150" s="643" t="str">
        <f>IF('12 - 1 - LISTADO DE ASEGURADOS'!B517="","",'12 - 1 - LISTADO DE ASEGURADOS'!B517)</f>
        <v/>
      </c>
      <c r="C150" s="644" t="str">
        <f>IF(A150="","",'12 - 1 - LISTADO DE ASEGURADOS'!F517)</f>
        <v/>
      </c>
      <c r="D150" s="645" t="str">
        <f>IF(B150="","",'12 - 1 - LISTADO DE ASEGURADOS'!H517)</f>
        <v/>
      </c>
      <c r="E150" s="646" t="str">
        <f>'12 - 1 - LISTADO DE ASEGURADOS'!J517</f>
        <v/>
      </c>
      <c r="F150" s="644" t="str">
        <f>IF(A150="","",'12 - 1 - LISTADO DE ASEGURADOS'!$C$19)</f>
        <v/>
      </c>
      <c r="G150" s="644" t="str">
        <f>IF(A150="","",'12 - 1 - LISTADO DE ASEGURADOS'!C$9)</f>
        <v/>
      </c>
      <c r="H150" s="644" t="str">
        <f>IF(A150="","",'12 - 1 - LISTADO DE ASEGURADOS'!C$10)</f>
        <v/>
      </c>
      <c r="I150" s="644" t="str">
        <f>IF(A150="","",'12 - 1 - LISTADO DE ASEGURADOS'!C$11)</f>
        <v/>
      </c>
      <c r="J150" s="644" t="str">
        <f>IF(A150="","",'12 - 1 - LISTADO DE ASEGURADOS'!C$12)</f>
        <v/>
      </c>
      <c r="K150" s="644" t="str">
        <f>IF(B150="","",'12 - 1 - LISTADO DE ASEGURADOS'!C$13)</f>
        <v/>
      </c>
      <c r="L150" s="644" t="str">
        <f>IF(C150="","",'12 - 1 - LISTADO DE ASEGURADOS'!$J$10)</f>
        <v/>
      </c>
      <c r="M150" s="644" t="str">
        <f>IF(D150="","",'12 - 1 - LISTADO DE ASEGURADOS'!J$13)</f>
        <v/>
      </c>
      <c r="N150" s="645" t="str">
        <f>IF(A150="","",'12 - 1 - LISTADO DE ASEGURADOS'!C$16)</f>
        <v/>
      </c>
      <c r="O150" s="645" t="str">
        <f t="shared" ca="1" si="4"/>
        <v/>
      </c>
      <c r="P150" s="647" t="str">
        <f t="shared" si="5"/>
        <v/>
      </c>
      <c r="Q150" s="647" t="str">
        <f t="shared" si="5"/>
        <v/>
      </c>
    </row>
    <row r="151" spans="1:17" x14ac:dyDescent="0.25">
      <c r="A151" s="643" t="str">
        <f>IF('12 - 1 - LISTADO DE ASEGURADOS'!A518="","",'12 - 1 - LISTADO DE ASEGURADOS'!A518)</f>
        <v/>
      </c>
      <c r="B151" s="643" t="str">
        <f>IF('12 - 1 - LISTADO DE ASEGURADOS'!B518="","",'12 - 1 - LISTADO DE ASEGURADOS'!B518)</f>
        <v/>
      </c>
      <c r="C151" s="644" t="str">
        <f>IF(A151="","",'12 - 1 - LISTADO DE ASEGURADOS'!F518)</f>
        <v/>
      </c>
      <c r="D151" s="645" t="str">
        <f>IF(B151="","",'12 - 1 - LISTADO DE ASEGURADOS'!H518)</f>
        <v/>
      </c>
      <c r="E151" s="646" t="str">
        <f>'12 - 1 - LISTADO DE ASEGURADOS'!J518</f>
        <v/>
      </c>
      <c r="F151" s="644" t="str">
        <f>IF(A151="","",'12 - 1 - LISTADO DE ASEGURADOS'!$C$19)</f>
        <v/>
      </c>
      <c r="G151" s="644" t="str">
        <f>IF(A151="","",'12 - 1 - LISTADO DE ASEGURADOS'!C$9)</f>
        <v/>
      </c>
      <c r="H151" s="644" t="str">
        <f>IF(A151="","",'12 - 1 - LISTADO DE ASEGURADOS'!C$10)</f>
        <v/>
      </c>
      <c r="I151" s="644" t="str">
        <f>IF(A151="","",'12 - 1 - LISTADO DE ASEGURADOS'!C$11)</f>
        <v/>
      </c>
      <c r="J151" s="644" t="str">
        <f>IF(A151="","",'12 - 1 - LISTADO DE ASEGURADOS'!C$12)</f>
        <v/>
      </c>
      <c r="K151" s="644" t="str">
        <f>IF(B151="","",'12 - 1 - LISTADO DE ASEGURADOS'!C$13)</f>
        <v/>
      </c>
      <c r="L151" s="644" t="str">
        <f>IF(C151="","",'12 - 1 - LISTADO DE ASEGURADOS'!$J$10)</f>
        <v/>
      </c>
      <c r="M151" s="644" t="str">
        <f>IF(D151="","",'12 - 1 - LISTADO DE ASEGURADOS'!J$13)</f>
        <v/>
      </c>
      <c r="N151" s="645" t="str">
        <f>IF(A151="","",'12 - 1 - LISTADO DE ASEGURADOS'!C$16)</f>
        <v/>
      </c>
      <c r="O151" s="645" t="str">
        <f t="shared" ca="1" si="4"/>
        <v/>
      </c>
      <c r="P151" s="647" t="str">
        <f t="shared" si="5"/>
        <v/>
      </c>
      <c r="Q151" s="647" t="str">
        <f t="shared" si="5"/>
        <v/>
      </c>
    </row>
    <row r="152" spans="1:17" x14ac:dyDescent="0.25">
      <c r="A152" s="643" t="str">
        <f>IF('12 - 1 - LISTADO DE ASEGURADOS'!A519="","",'12 - 1 - LISTADO DE ASEGURADOS'!A519)</f>
        <v/>
      </c>
      <c r="B152" s="643" t="str">
        <f>IF('12 - 1 - LISTADO DE ASEGURADOS'!B519="","",'12 - 1 - LISTADO DE ASEGURADOS'!B519)</f>
        <v/>
      </c>
      <c r="C152" s="644" t="str">
        <f>IF(A152="","",'12 - 1 - LISTADO DE ASEGURADOS'!F519)</f>
        <v/>
      </c>
      <c r="D152" s="645" t="str">
        <f>IF(B152="","",'12 - 1 - LISTADO DE ASEGURADOS'!H519)</f>
        <v/>
      </c>
      <c r="E152" s="646" t="str">
        <f>'12 - 1 - LISTADO DE ASEGURADOS'!J519</f>
        <v/>
      </c>
      <c r="F152" s="644" t="str">
        <f>IF(A152="","",'12 - 1 - LISTADO DE ASEGURADOS'!$C$19)</f>
        <v/>
      </c>
      <c r="G152" s="644" t="str">
        <f>IF(A152="","",'12 - 1 - LISTADO DE ASEGURADOS'!C$9)</f>
        <v/>
      </c>
      <c r="H152" s="644" t="str">
        <f>IF(A152="","",'12 - 1 - LISTADO DE ASEGURADOS'!C$10)</f>
        <v/>
      </c>
      <c r="I152" s="644" t="str">
        <f>IF(A152="","",'12 - 1 - LISTADO DE ASEGURADOS'!C$11)</f>
        <v/>
      </c>
      <c r="J152" s="644" t="str">
        <f>IF(A152="","",'12 - 1 - LISTADO DE ASEGURADOS'!C$12)</f>
        <v/>
      </c>
      <c r="K152" s="644" t="str">
        <f>IF(B152="","",'12 - 1 - LISTADO DE ASEGURADOS'!C$13)</f>
        <v/>
      </c>
      <c r="L152" s="644" t="str">
        <f>IF(C152="","",'12 - 1 - LISTADO DE ASEGURADOS'!$J$10)</f>
        <v/>
      </c>
      <c r="M152" s="644" t="str">
        <f>IF(D152="","",'12 - 1 - LISTADO DE ASEGURADOS'!J$13)</f>
        <v/>
      </c>
      <c r="N152" s="645" t="str">
        <f>IF(A152="","",'12 - 1 - LISTADO DE ASEGURADOS'!C$16)</f>
        <v/>
      </c>
      <c r="O152" s="645" t="str">
        <f t="shared" ca="1" si="4"/>
        <v/>
      </c>
      <c r="P152" s="647" t="str">
        <f t="shared" si="5"/>
        <v/>
      </c>
      <c r="Q152" s="647" t="str">
        <f t="shared" si="5"/>
        <v/>
      </c>
    </row>
    <row r="153" spans="1:17" x14ac:dyDescent="0.25">
      <c r="A153" s="643" t="str">
        <f>IF('12 - 1 - LISTADO DE ASEGURADOS'!A520="","",'12 - 1 - LISTADO DE ASEGURADOS'!A520)</f>
        <v/>
      </c>
      <c r="B153" s="643" t="str">
        <f>IF('12 - 1 - LISTADO DE ASEGURADOS'!B520="","",'12 - 1 - LISTADO DE ASEGURADOS'!B520)</f>
        <v/>
      </c>
      <c r="C153" s="644" t="str">
        <f>IF(A153="","",'12 - 1 - LISTADO DE ASEGURADOS'!F520)</f>
        <v/>
      </c>
      <c r="D153" s="645" t="str">
        <f>IF(B153="","",'12 - 1 - LISTADO DE ASEGURADOS'!H520)</f>
        <v/>
      </c>
      <c r="E153" s="646" t="str">
        <f>'12 - 1 - LISTADO DE ASEGURADOS'!J520</f>
        <v/>
      </c>
      <c r="F153" s="644" t="str">
        <f>IF(A153="","",'12 - 1 - LISTADO DE ASEGURADOS'!$C$19)</f>
        <v/>
      </c>
      <c r="G153" s="644" t="str">
        <f>IF(A153="","",'12 - 1 - LISTADO DE ASEGURADOS'!C$9)</f>
        <v/>
      </c>
      <c r="H153" s="644" t="str">
        <f>IF(A153="","",'12 - 1 - LISTADO DE ASEGURADOS'!C$10)</f>
        <v/>
      </c>
      <c r="I153" s="644" t="str">
        <f>IF(A153="","",'12 - 1 - LISTADO DE ASEGURADOS'!C$11)</f>
        <v/>
      </c>
      <c r="J153" s="644" t="str">
        <f>IF(A153="","",'12 - 1 - LISTADO DE ASEGURADOS'!C$12)</f>
        <v/>
      </c>
      <c r="K153" s="644" t="str">
        <f>IF(B153="","",'12 - 1 - LISTADO DE ASEGURADOS'!C$13)</f>
        <v/>
      </c>
      <c r="L153" s="644" t="str">
        <f>IF(C153="","",'12 - 1 - LISTADO DE ASEGURADOS'!$J$10)</f>
        <v/>
      </c>
      <c r="M153" s="644" t="str">
        <f>IF(D153="","",'12 - 1 - LISTADO DE ASEGURADOS'!J$13)</f>
        <v/>
      </c>
      <c r="N153" s="645" t="str">
        <f>IF(A153="","",'12 - 1 - LISTADO DE ASEGURADOS'!C$16)</f>
        <v/>
      </c>
      <c r="O153" s="645" t="str">
        <f t="shared" ca="1" si="4"/>
        <v/>
      </c>
      <c r="P153" s="647" t="str">
        <f t="shared" si="5"/>
        <v/>
      </c>
      <c r="Q153" s="647" t="str">
        <f t="shared" si="5"/>
        <v/>
      </c>
    </row>
    <row r="154" spans="1:17" x14ac:dyDescent="0.25">
      <c r="A154" s="643" t="str">
        <f>IF('12 - 1 - LISTADO DE ASEGURADOS'!A521="","",'12 - 1 - LISTADO DE ASEGURADOS'!A521)</f>
        <v/>
      </c>
      <c r="B154" s="643" t="str">
        <f>IF('12 - 1 - LISTADO DE ASEGURADOS'!B521="","",'12 - 1 - LISTADO DE ASEGURADOS'!B521)</f>
        <v/>
      </c>
      <c r="C154" s="644" t="str">
        <f>IF(A154="","",'12 - 1 - LISTADO DE ASEGURADOS'!F521)</f>
        <v/>
      </c>
      <c r="D154" s="645" t="str">
        <f>IF(B154="","",'12 - 1 - LISTADO DE ASEGURADOS'!H521)</f>
        <v/>
      </c>
      <c r="E154" s="646" t="str">
        <f>'12 - 1 - LISTADO DE ASEGURADOS'!J521</f>
        <v/>
      </c>
      <c r="F154" s="644" t="str">
        <f>IF(A154="","",'12 - 1 - LISTADO DE ASEGURADOS'!$C$19)</f>
        <v/>
      </c>
      <c r="G154" s="644" t="str">
        <f>IF(A154="","",'12 - 1 - LISTADO DE ASEGURADOS'!C$9)</f>
        <v/>
      </c>
      <c r="H154" s="644" t="str">
        <f>IF(A154="","",'12 - 1 - LISTADO DE ASEGURADOS'!C$10)</f>
        <v/>
      </c>
      <c r="I154" s="644" t="str">
        <f>IF(A154="","",'12 - 1 - LISTADO DE ASEGURADOS'!C$11)</f>
        <v/>
      </c>
      <c r="J154" s="644" t="str">
        <f>IF(A154="","",'12 - 1 - LISTADO DE ASEGURADOS'!C$12)</f>
        <v/>
      </c>
      <c r="K154" s="644" t="str">
        <f>IF(B154="","",'12 - 1 - LISTADO DE ASEGURADOS'!C$13)</f>
        <v/>
      </c>
      <c r="L154" s="644" t="str">
        <f>IF(C154="","",'12 - 1 - LISTADO DE ASEGURADOS'!$J$10)</f>
        <v/>
      </c>
      <c r="M154" s="644" t="str">
        <f>IF(D154="","",'12 - 1 - LISTADO DE ASEGURADOS'!J$13)</f>
        <v/>
      </c>
      <c r="N154" s="645" t="str">
        <f>IF(A154="","",'12 - 1 - LISTADO DE ASEGURADOS'!C$16)</f>
        <v/>
      </c>
      <c r="O154" s="645" t="str">
        <f t="shared" ca="1" si="4"/>
        <v/>
      </c>
      <c r="P154" s="647" t="str">
        <f t="shared" si="5"/>
        <v/>
      </c>
      <c r="Q154" s="647" t="str">
        <f t="shared" si="5"/>
        <v/>
      </c>
    </row>
    <row r="155" spans="1:17" x14ac:dyDescent="0.25">
      <c r="A155" s="643" t="str">
        <f>IF('12 - 1 - LISTADO DE ASEGURADOS'!A522="","",'12 - 1 - LISTADO DE ASEGURADOS'!A522)</f>
        <v/>
      </c>
      <c r="B155" s="643" t="str">
        <f>IF('12 - 1 - LISTADO DE ASEGURADOS'!B522="","",'12 - 1 - LISTADO DE ASEGURADOS'!B522)</f>
        <v/>
      </c>
      <c r="C155" s="644" t="str">
        <f>IF(A155="","",'12 - 1 - LISTADO DE ASEGURADOS'!F522)</f>
        <v/>
      </c>
      <c r="D155" s="645" t="str">
        <f>IF(B155="","",'12 - 1 - LISTADO DE ASEGURADOS'!H522)</f>
        <v/>
      </c>
      <c r="E155" s="646" t="str">
        <f>'12 - 1 - LISTADO DE ASEGURADOS'!J522</f>
        <v/>
      </c>
      <c r="F155" s="644" t="str">
        <f>IF(A155="","",'12 - 1 - LISTADO DE ASEGURADOS'!$C$19)</f>
        <v/>
      </c>
      <c r="G155" s="644" t="str">
        <f>IF(A155="","",'12 - 1 - LISTADO DE ASEGURADOS'!C$9)</f>
        <v/>
      </c>
      <c r="H155" s="644" t="str">
        <f>IF(A155="","",'12 - 1 - LISTADO DE ASEGURADOS'!C$10)</f>
        <v/>
      </c>
      <c r="I155" s="644" t="str">
        <f>IF(A155="","",'12 - 1 - LISTADO DE ASEGURADOS'!C$11)</f>
        <v/>
      </c>
      <c r="J155" s="644" t="str">
        <f>IF(A155="","",'12 - 1 - LISTADO DE ASEGURADOS'!C$12)</f>
        <v/>
      </c>
      <c r="K155" s="644" t="str">
        <f>IF(B155="","",'12 - 1 - LISTADO DE ASEGURADOS'!C$13)</f>
        <v/>
      </c>
      <c r="L155" s="644" t="str">
        <f>IF(C155="","",'12 - 1 - LISTADO DE ASEGURADOS'!$J$10)</f>
        <v/>
      </c>
      <c r="M155" s="644" t="str">
        <f>IF(D155="","",'12 - 1 - LISTADO DE ASEGURADOS'!J$13)</f>
        <v/>
      </c>
      <c r="N155" s="645" t="str">
        <f>IF(A155="","",'12 - 1 - LISTADO DE ASEGURADOS'!C$16)</f>
        <v/>
      </c>
      <c r="O155" s="645" t="str">
        <f t="shared" ca="1" si="4"/>
        <v/>
      </c>
      <c r="P155" s="647" t="str">
        <f t="shared" si="5"/>
        <v/>
      </c>
      <c r="Q155" s="647" t="str">
        <f t="shared" si="5"/>
        <v/>
      </c>
    </row>
    <row r="156" spans="1:17" x14ac:dyDescent="0.25">
      <c r="A156" s="643" t="str">
        <f>IF('12 - 1 - LISTADO DE ASEGURADOS'!A523="","",'12 - 1 - LISTADO DE ASEGURADOS'!A523)</f>
        <v/>
      </c>
      <c r="B156" s="643" t="str">
        <f>IF('12 - 1 - LISTADO DE ASEGURADOS'!B523="","",'12 - 1 - LISTADO DE ASEGURADOS'!B523)</f>
        <v/>
      </c>
      <c r="C156" s="644" t="str">
        <f>IF(A156="","",'12 - 1 - LISTADO DE ASEGURADOS'!F523)</f>
        <v/>
      </c>
      <c r="D156" s="645" t="str">
        <f>IF(B156="","",'12 - 1 - LISTADO DE ASEGURADOS'!H523)</f>
        <v/>
      </c>
      <c r="E156" s="646" t="str">
        <f>'12 - 1 - LISTADO DE ASEGURADOS'!J523</f>
        <v/>
      </c>
      <c r="F156" s="644" t="str">
        <f>IF(A156="","",'12 - 1 - LISTADO DE ASEGURADOS'!$C$19)</f>
        <v/>
      </c>
      <c r="G156" s="644" t="str">
        <f>IF(A156="","",'12 - 1 - LISTADO DE ASEGURADOS'!C$9)</f>
        <v/>
      </c>
      <c r="H156" s="644" t="str">
        <f>IF(A156="","",'12 - 1 - LISTADO DE ASEGURADOS'!C$10)</f>
        <v/>
      </c>
      <c r="I156" s="644" t="str">
        <f>IF(A156="","",'12 - 1 - LISTADO DE ASEGURADOS'!C$11)</f>
        <v/>
      </c>
      <c r="J156" s="644" t="str">
        <f>IF(A156="","",'12 - 1 - LISTADO DE ASEGURADOS'!C$12)</f>
        <v/>
      </c>
      <c r="K156" s="644" t="str">
        <f>IF(B156="","",'12 - 1 - LISTADO DE ASEGURADOS'!C$13)</f>
        <v/>
      </c>
      <c r="L156" s="644" t="str">
        <f>IF(C156="","",'12 - 1 - LISTADO DE ASEGURADOS'!$J$10)</f>
        <v/>
      </c>
      <c r="M156" s="644" t="str">
        <f>IF(D156="","",'12 - 1 - LISTADO DE ASEGURADOS'!J$13)</f>
        <v/>
      </c>
      <c r="N156" s="645" t="str">
        <f>IF(A156="","",'12 - 1 - LISTADO DE ASEGURADOS'!C$16)</f>
        <v/>
      </c>
      <c r="O156" s="645" t="str">
        <f t="shared" ca="1" si="4"/>
        <v/>
      </c>
      <c r="P156" s="647" t="str">
        <f t="shared" si="5"/>
        <v/>
      </c>
      <c r="Q156" s="647" t="str">
        <f t="shared" si="5"/>
        <v/>
      </c>
    </row>
    <row r="157" spans="1:17" x14ac:dyDescent="0.25">
      <c r="A157" s="643" t="str">
        <f>IF('12 - 1 - LISTADO DE ASEGURADOS'!A524="","",'12 - 1 - LISTADO DE ASEGURADOS'!A524)</f>
        <v/>
      </c>
      <c r="B157" s="643" t="str">
        <f>IF('12 - 1 - LISTADO DE ASEGURADOS'!B524="","",'12 - 1 - LISTADO DE ASEGURADOS'!B524)</f>
        <v/>
      </c>
      <c r="C157" s="644" t="str">
        <f>IF(A157="","",'12 - 1 - LISTADO DE ASEGURADOS'!F524)</f>
        <v/>
      </c>
      <c r="D157" s="645" t="str">
        <f>IF(B157="","",'12 - 1 - LISTADO DE ASEGURADOS'!H524)</f>
        <v/>
      </c>
      <c r="E157" s="646" t="str">
        <f>'12 - 1 - LISTADO DE ASEGURADOS'!J524</f>
        <v/>
      </c>
      <c r="F157" s="644" t="str">
        <f>IF(A157="","",'12 - 1 - LISTADO DE ASEGURADOS'!$C$19)</f>
        <v/>
      </c>
      <c r="G157" s="644" t="str">
        <f>IF(A157="","",'12 - 1 - LISTADO DE ASEGURADOS'!C$9)</f>
        <v/>
      </c>
      <c r="H157" s="644" t="str">
        <f>IF(A157="","",'12 - 1 - LISTADO DE ASEGURADOS'!C$10)</f>
        <v/>
      </c>
      <c r="I157" s="644" t="str">
        <f>IF(A157="","",'12 - 1 - LISTADO DE ASEGURADOS'!C$11)</f>
        <v/>
      </c>
      <c r="J157" s="644" t="str">
        <f>IF(A157="","",'12 - 1 - LISTADO DE ASEGURADOS'!C$12)</f>
        <v/>
      </c>
      <c r="K157" s="644" t="str">
        <f>IF(B157="","",'12 - 1 - LISTADO DE ASEGURADOS'!C$13)</f>
        <v/>
      </c>
      <c r="L157" s="644" t="str">
        <f>IF(C157="","",'12 - 1 - LISTADO DE ASEGURADOS'!$J$10)</f>
        <v/>
      </c>
      <c r="M157" s="644" t="str">
        <f>IF(D157="","",'12 - 1 - LISTADO DE ASEGURADOS'!J$13)</f>
        <v/>
      </c>
      <c r="N157" s="645" t="str">
        <f>IF(A157="","",'12 - 1 - LISTADO DE ASEGURADOS'!C$16)</f>
        <v/>
      </c>
      <c r="O157" s="645" t="str">
        <f t="shared" ca="1" si="4"/>
        <v/>
      </c>
      <c r="P157" s="647" t="str">
        <f t="shared" si="5"/>
        <v/>
      </c>
      <c r="Q157" s="647" t="str">
        <f t="shared" si="5"/>
        <v/>
      </c>
    </row>
    <row r="158" spans="1:17" x14ac:dyDescent="0.25">
      <c r="A158" s="643" t="str">
        <f>IF('12 - 1 - LISTADO DE ASEGURADOS'!A525="","",'12 - 1 - LISTADO DE ASEGURADOS'!A525)</f>
        <v/>
      </c>
      <c r="B158" s="643" t="str">
        <f>IF('12 - 1 - LISTADO DE ASEGURADOS'!B525="","",'12 - 1 - LISTADO DE ASEGURADOS'!B525)</f>
        <v/>
      </c>
      <c r="C158" s="644" t="str">
        <f>IF(A158="","",'12 - 1 - LISTADO DE ASEGURADOS'!F525)</f>
        <v/>
      </c>
      <c r="D158" s="645" t="str">
        <f>IF(B158="","",'12 - 1 - LISTADO DE ASEGURADOS'!H525)</f>
        <v/>
      </c>
      <c r="E158" s="646" t="str">
        <f>'12 - 1 - LISTADO DE ASEGURADOS'!J525</f>
        <v/>
      </c>
      <c r="F158" s="644" t="str">
        <f>IF(A158="","",'12 - 1 - LISTADO DE ASEGURADOS'!$C$19)</f>
        <v/>
      </c>
      <c r="G158" s="644" t="str">
        <f>IF(A158="","",'12 - 1 - LISTADO DE ASEGURADOS'!C$9)</f>
        <v/>
      </c>
      <c r="H158" s="644" t="str">
        <f>IF(A158="","",'12 - 1 - LISTADO DE ASEGURADOS'!C$10)</f>
        <v/>
      </c>
      <c r="I158" s="644" t="str">
        <f>IF(A158="","",'12 - 1 - LISTADO DE ASEGURADOS'!C$11)</f>
        <v/>
      </c>
      <c r="J158" s="644" t="str">
        <f>IF(A158="","",'12 - 1 - LISTADO DE ASEGURADOS'!C$12)</f>
        <v/>
      </c>
      <c r="K158" s="644" t="str">
        <f>IF(B158="","",'12 - 1 - LISTADO DE ASEGURADOS'!C$13)</f>
        <v/>
      </c>
      <c r="L158" s="644" t="str">
        <f>IF(C158="","",'12 - 1 - LISTADO DE ASEGURADOS'!$J$10)</f>
        <v/>
      </c>
      <c r="M158" s="644" t="str">
        <f>IF(D158="","",'12 - 1 - LISTADO DE ASEGURADOS'!J$13)</f>
        <v/>
      </c>
      <c r="N158" s="645" t="str">
        <f>IF(A158="","",'12 - 1 - LISTADO DE ASEGURADOS'!C$16)</f>
        <v/>
      </c>
      <c r="O158" s="645" t="str">
        <f t="shared" ca="1" si="4"/>
        <v/>
      </c>
      <c r="P158" s="647" t="str">
        <f t="shared" si="5"/>
        <v/>
      </c>
      <c r="Q158" s="647" t="str">
        <f t="shared" si="5"/>
        <v/>
      </c>
    </row>
    <row r="159" spans="1:17" x14ac:dyDescent="0.25">
      <c r="A159" s="643" t="str">
        <f>IF('12 - 1 - LISTADO DE ASEGURADOS'!A526="","",'12 - 1 - LISTADO DE ASEGURADOS'!A526)</f>
        <v/>
      </c>
      <c r="B159" s="643" t="str">
        <f>IF('12 - 1 - LISTADO DE ASEGURADOS'!B526="","",'12 - 1 - LISTADO DE ASEGURADOS'!B526)</f>
        <v/>
      </c>
      <c r="C159" s="644" t="str">
        <f>IF(A159="","",'12 - 1 - LISTADO DE ASEGURADOS'!F526)</f>
        <v/>
      </c>
      <c r="D159" s="645" t="str">
        <f>IF(B159="","",'12 - 1 - LISTADO DE ASEGURADOS'!H526)</f>
        <v/>
      </c>
      <c r="E159" s="646" t="str">
        <f>'12 - 1 - LISTADO DE ASEGURADOS'!J526</f>
        <v/>
      </c>
      <c r="F159" s="644" t="str">
        <f>IF(A159="","",'12 - 1 - LISTADO DE ASEGURADOS'!$C$19)</f>
        <v/>
      </c>
      <c r="G159" s="644" t="str">
        <f>IF(A159="","",'12 - 1 - LISTADO DE ASEGURADOS'!C$9)</f>
        <v/>
      </c>
      <c r="H159" s="644" t="str">
        <f>IF(A159="","",'12 - 1 - LISTADO DE ASEGURADOS'!C$10)</f>
        <v/>
      </c>
      <c r="I159" s="644" t="str">
        <f>IF(A159="","",'12 - 1 - LISTADO DE ASEGURADOS'!C$11)</f>
        <v/>
      </c>
      <c r="J159" s="644" t="str">
        <f>IF(A159="","",'12 - 1 - LISTADO DE ASEGURADOS'!C$12)</f>
        <v/>
      </c>
      <c r="K159" s="644" t="str">
        <f>IF(B159="","",'12 - 1 - LISTADO DE ASEGURADOS'!C$13)</f>
        <v/>
      </c>
      <c r="L159" s="644" t="str">
        <f>IF(C159="","",'12 - 1 - LISTADO DE ASEGURADOS'!$J$10)</f>
        <v/>
      </c>
      <c r="M159" s="644" t="str">
        <f>IF(D159="","",'12 - 1 - LISTADO DE ASEGURADOS'!J$13)</f>
        <v/>
      </c>
      <c r="N159" s="645" t="str">
        <f>IF(A159="","",'12 - 1 - LISTADO DE ASEGURADOS'!C$16)</f>
        <v/>
      </c>
      <c r="O159" s="645" t="str">
        <f t="shared" ca="1" si="4"/>
        <v/>
      </c>
      <c r="P159" s="647" t="str">
        <f t="shared" si="5"/>
        <v/>
      </c>
      <c r="Q159" s="647" t="str">
        <f t="shared" si="5"/>
        <v/>
      </c>
    </row>
    <row r="160" spans="1:17" x14ac:dyDescent="0.25">
      <c r="A160" s="643" t="str">
        <f>IF('12 - 1 - LISTADO DE ASEGURADOS'!A527="","",'12 - 1 - LISTADO DE ASEGURADOS'!A527)</f>
        <v/>
      </c>
      <c r="B160" s="643" t="str">
        <f>IF('12 - 1 - LISTADO DE ASEGURADOS'!B527="","",'12 - 1 - LISTADO DE ASEGURADOS'!B527)</f>
        <v/>
      </c>
      <c r="C160" s="644" t="str">
        <f>IF(A160="","",'12 - 1 - LISTADO DE ASEGURADOS'!F527)</f>
        <v/>
      </c>
      <c r="D160" s="645" t="str">
        <f>IF(B160="","",'12 - 1 - LISTADO DE ASEGURADOS'!H527)</f>
        <v/>
      </c>
      <c r="E160" s="646" t="str">
        <f>'12 - 1 - LISTADO DE ASEGURADOS'!J527</f>
        <v/>
      </c>
      <c r="F160" s="644" t="str">
        <f>IF(A160="","",'12 - 1 - LISTADO DE ASEGURADOS'!$C$19)</f>
        <v/>
      </c>
      <c r="G160" s="644" t="str">
        <f>IF(A160="","",'12 - 1 - LISTADO DE ASEGURADOS'!C$9)</f>
        <v/>
      </c>
      <c r="H160" s="644" t="str">
        <f>IF(A160="","",'12 - 1 - LISTADO DE ASEGURADOS'!C$10)</f>
        <v/>
      </c>
      <c r="I160" s="644" t="str">
        <f>IF(A160="","",'12 - 1 - LISTADO DE ASEGURADOS'!C$11)</f>
        <v/>
      </c>
      <c r="J160" s="644" t="str">
        <f>IF(A160="","",'12 - 1 - LISTADO DE ASEGURADOS'!C$12)</f>
        <v/>
      </c>
      <c r="K160" s="644" t="str">
        <f>IF(B160="","",'12 - 1 - LISTADO DE ASEGURADOS'!C$13)</f>
        <v/>
      </c>
      <c r="L160" s="644" t="str">
        <f>IF(C160="","",'12 - 1 - LISTADO DE ASEGURADOS'!$J$10)</f>
        <v/>
      </c>
      <c r="M160" s="644" t="str">
        <f>IF(D160="","",'12 - 1 - LISTADO DE ASEGURADOS'!J$13)</f>
        <v/>
      </c>
      <c r="N160" s="645" t="str">
        <f>IF(A160="","",'12 - 1 - LISTADO DE ASEGURADOS'!C$16)</f>
        <v/>
      </c>
      <c r="O160" s="645" t="str">
        <f t="shared" ca="1" si="4"/>
        <v/>
      </c>
      <c r="P160" s="647" t="str">
        <f t="shared" si="5"/>
        <v/>
      </c>
      <c r="Q160" s="647" t="str">
        <f t="shared" si="5"/>
        <v/>
      </c>
    </row>
    <row r="161" spans="1:17" x14ac:dyDescent="0.25">
      <c r="A161" s="643" t="str">
        <f>IF('12 - 1 - LISTADO DE ASEGURADOS'!A528="","",'12 - 1 - LISTADO DE ASEGURADOS'!A528)</f>
        <v/>
      </c>
      <c r="B161" s="643" t="str">
        <f>IF('12 - 1 - LISTADO DE ASEGURADOS'!B528="","",'12 - 1 - LISTADO DE ASEGURADOS'!B528)</f>
        <v/>
      </c>
      <c r="C161" s="644" t="str">
        <f>IF(A161="","",'12 - 1 - LISTADO DE ASEGURADOS'!F528)</f>
        <v/>
      </c>
      <c r="D161" s="645" t="str">
        <f>IF(B161="","",'12 - 1 - LISTADO DE ASEGURADOS'!H528)</f>
        <v/>
      </c>
      <c r="E161" s="646" t="str">
        <f>'12 - 1 - LISTADO DE ASEGURADOS'!J528</f>
        <v/>
      </c>
      <c r="F161" s="644" t="str">
        <f>IF(A161="","",'12 - 1 - LISTADO DE ASEGURADOS'!$C$19)</f>
        <v/>
      </c>
      <c r="G161" s="644" t="str">
        <f>IF(A161="","",'12 - 1 - LISTADO DE ASEGURADOS'!C$9)</f>
        <v/>
      </c>
      <c r="H161" s="644" t="str">
        <f>IF(A161="","",'12 - 1 - LISTADO DE ASEGURADOS'!C$10)</f>
        <v/>
      </c>
      <c r="I161" s="644" t="str">
        <f>IF(A161="","",'12 - 1 - LISTADO DE ASEGURADOS'!C$11)</f>
        <v/>
      </c>
      <c r="J161" s="644" t="str">
        <f>IF(A161="","",'12 - 1 - LISTADO DE ASEGURADOS'!C$12)</f>
        <v/>
      </c>
      <c r="K161" s="644" t="str">
        <f>IF(B161="","",'12 - 1 - LISTADO DE ASEGURADOS'!C$13)</f>
        <v/>
      </c>
      <c r="L161" s="644" t="str">
        <f>IF(C161="","",'12 - 1 - LISTADO DE ASEGURADOS'!$J$10)</f>
        <v/>
      </c>
      <c r="M161" s="644" t="str">
        <f>IF(D161="","",'12 - 1 - LISTADO DE ASEGURADOS'!J$13)</f>
        <v/>
      </c>
      <c r="N161" s="645" t="str">
        <f>IF(A161="","",'12 - 1 - LISTADO DE ASEGURADOS'!C$16)</f>
        <v/>
      </c>
      <c r="O161" s="645" t="str">
        <f t="shared" ca="1" si="4"/>
        <v/>
      </c>
      <c r="P161" s="647" t="str">
        <f t="shared" si="5"/>
        <v/>
      </c>
      <c r="Q161" s="647" t="str">
        <f t="shared" si="5"/>
        <v/>
      </c>
    </row>
    <row r="162" spans="1:17" x14ac:dyDescent="0.25">
      <c r="A162" s="643" t="str">
        <f>IF('12 - 1 - LISTADO DE ASEGURADOS'!A529="","",'12 - 1 - LISTADO DE ASEGURADOS'!A529)</f>
        <v/>
      </c>
      <c r="B162" s="643" t="str">
        <f>IF('12 - 1 - LISTADO DE ASEGURADOS'!B529="","",'12 - 1 - LISTADO DE ASEGURADOS'!B529)</f>
        <v/>
      </c>
      <c r="C162" s="644" t="str">
        <f>IF(A162="","",'12 - 1 - LISTADO DE ASEGURADOS'!F529)</f>
        <v/>
      </c>
      <c r="D162" s="645" t="str">
        <f>IF(B162="","",'12 - 1 - LISTADO DE ASEGURADOS'!H529)</f>
        <v/>
      </c>
      <c r="E162" s="646" t="str">
        <f>'12 - 1 - LISTADO DE ASEGURADOS'!J529</f>
        <v/>
      </c>
      <c r="F162" s="644" t="str">
        <f>IF(A162="","",'12 - 1 - LISTADO DE ASEGURADOS'!$C$19)</f>
        <v/>
      </c>
      <c r="G162" s="644" t="str">
        <f>IF(A162="","",'12 - 1 - LISTADO DE ASEGURADOS'!C$9)</f>
        <v/>
      </c>
      <c r="H162" s="644" t="str">
        <f>IF(A162="","",'12 - 1 - LISTADO DE ASEGURADOS'!C$10)</f>
        <v/>
      </c>
      <c r="I162" s="644" t="str">
        <f>IF(A162="","",'12 - 1 - LISTADO DE ASEGURADOS'!C$11)</f>
        <v/>
      </c>
      <c r="J162" s="644" t="str">
        <f>IF(A162="","",'12 - 1 - LISTADO DE ASEGURADOS'!C$12)</f>
        <v/>
      </c>
      <c r="K162" s="644" t="str">
        <f>IF(B162="","",'12 - 1 - LISTADO DE ASEGURADOS'!C$13)</f>
        <v/>
      </c>
      <c r="L162" s="644" t="str">
        <f>IF(C162="","",'12 - 1 - LISTADO DE ASEGURADOS'!$J$10)</f>
        <v/>
      </c>
      <c r="M162" s="644" t="str">
        <f>IF(D162="","",'12 - 1 - LISTADO DE ASEGURADOS'!J$13)</f>
        <v/>
      </c>
      <c r="N162" s="645" t="str">
        <f>IF(A162="","",'12 - 1 - LISTADO DE ASEGURADOS'!C$16)</f>
        <v/>
      </c>
      <c r="O162" s="645" t="str">
        <f t="shared" ca="1" si="4"/>
        <v/>
      </c>
      <c r="P162" s="647" t="str">
        <f t="shared" si="5"/>
        <v/>
      </c>
      <c r="Q162" s="647" t="str">
        <f t="shared" si="5"/>
        <v/>
      </c>
    </row>
    <row r="163" spans="1:17" x14ac:dyDescent="0.25">
      <c r="A163" s="643" t="str">
        <f>IF('12 - 1 - LISTADO DE ASEGURADOS'!A530="","",'12 - 1 - LISTADO DE ASEGURADOS'!A530)</f>
        <v/>
      </c>
      <c r="B163" s="643" t="str">
        <f>IF('12 - 1 - LISTADO DE ASEGURADOS'!B530="","",'12 - 1 - LISTADO DE ASEGURADOS'!B530)</f>
        <v/>
      </c>
      <c r="C163" s="644" t="str">
        <f>IF(A163="","",'12 - 1 - LISTADO DE ASEGURADOS'!F530)</f>
        <v/>
      </c>
      <c r="D163" s="645" t="str">
        <f>IF(B163="","",'12 - 1 - LISTADO DE ASEGURADOS'!H530)</f>
        <v/>
      </c>
      <c r="E163" s="646" t="str">
        <f>'12 - 1 - LISTADO DE ASEGURADOS'!J530</f>
        <v/>
      </c>
      <c r="F163" s="644" t="str">
        <f>IF(A163="","",'12 - 1 - LISTADO DE ASEGURADOS'!$C$19)</f>
        <v/>
      </c>
      <c r="G163" s="644" t="str">
        <f>IF(A163="","",'12 - 1 - LISTADO DE ASEGURADOS'!C$9)</f>
        <v/>
      </c>
      <c r="H163" s="644" t="str">
        <f>IF(A163="","",'12 - 1 - LISTADO DE ASEGURADOS'!C$10)</f>
        <v/>
      </c>
      <c r="I163" s="644" t="str">
        <f>IF(A163="","",'12 - 1 - LISTADO DE ASEGURADOS'!C$11)</f>
        <v/>
      </c>
      <c r="J163" s="644" t="str">
        <f>IF(A163="","",'12 - 1 - LISTADO DE ASEGURADOS'!C$12)</f>
        <v/>
      </c>
      <c r="K163" s="644" t="str">
        <f>IF(B163="","",'12 - 1 - LISTADO DE ASEGURADOS'!C$13)</f>
        <v/>
      </c>
      <c r="L163" s="644" t="str">
        <f>IF(C163="","",'12 - 1 - LISTADO DE ASEGURADOS'!$J$10)</f>
        <v/>
      </c>
      <c r="M163" s="644" t="str">
        <f>IF(D163="","",'12 - 1 - LISTADO DE ASEGURADOS'!J$13)</f>
        <v/>
      </c>
      <c r="N163" s="645" t="str">
        <f>IF(A163="","",'12 - 1 - LISTADO DE ASEGURADOS'!C$16)</f>
        <v/>
      </c>
      <c r="O163" s="645" t="str">
        <f t="shared" ca="1" si="4"/>
        <v/>
      </c>
      <c r="P163" s="647" t="str">
        <f t="shared" si="5"/>
        <v/>
      </c>
      <c r="Q163" s="647" t="str">
        <f t="shared" si="5"/>
        <v/>
      </c>
    </row>
    <row r="164" spans="1:17" x14ac:dyDescent="0.25">
      <c r="A164" s="643" t="str">
        <f>IF('12 - 1 - LISTADO DE ASEGURADOS'!A531="","",'12 - 1 - LISTADO DE ASEGURADOS'!A531)</f>
        <v/>
      </c>
      <c r="B164" s="643" t="str">
        <f>IF('12 - 1 - LISTADO DE ASEGURADOS'!B531="","",'12 - 1 - LISTADO DE ASEGURADOS'!B531)</f>
        <v/>
      </c>
      <c r="C164" s="644" t="str">
        <f>IF(A164="","",'12 - 1 - LISTADO DE ASEGURADOS'!F531)</f>
        <v/>
      </c>
      <c r="D164" s="645" t="str">
        <f>IF(B164="","",'12 - 1 - LISTADO DE ASEGURADOS'!H531)</f>
        <v/>
      </c>
      <c r="E164" s="646" t="str">
        <f>'12 - 1 - LISTADO DE ASEGURADOS'!J531</f>
        <v/>
      </c>
      <c r="F164" s="644" t="str">
        <f>IF(A164="","",'12 - 1 - LISTADO DE ASEGURADOS'!$C$19)</f>
        <v/>
      </c>
      <c r="G164" s="644" t="str">
        <f>IF(A164="","",'12 - 1 - LISTADO DE ASEGURADOS'!C$9)</f>
        <v/>
      </c>
      <c r="H164" s="644" t="str">
        <f>IF(A164="","",'12 - 1 - LISTADO DE ASEGURADOS'!C$10)</f>
        <v/>
      </c>
      <c r="I164" s="644" t="str">
        <f>IF(A164="","",'12 - 1 - LISTADO DE ASEGURADOS'!C$11)</f>
        <v/>
      </c>
      <c r="J164" s="644" t="str">
        <f>IF(A164="","",'12 - 1 - LISTADO DE ASEGURADOS'!C$12)</f>
        <v/>
      </c>
      <c r="K164" s="644" t="str">
        <f>IF(B164="","",'12 - 1 - LISTADO DE ASEGURADOS'!C$13)</f>
        <v/>
      </c>
      <c r="L164" s="644" t="str">
        <f>IF(C164="","",'12 - 1 - LISTADO DE ASEGURADOS'!$J$10)</f>
        <v/>
      </c>
      <c r="M164" s="644" t="str">
        <f>IF(D164="","",'12 - 1 - LISTADO DE ASEGURADOS'!J$13)</f>
        <v/>
      </c>
      <c r="N164" s="645" t="str">
        <f>IF(A164="","",'12 - 1 - LISTADO DE ASEGURADOS'!C$16)</f>
        <v/>
      </c>
      <c r="O164" s="645" t="str">
        <f t="shared" ca="1" si="4"/>
        <v/>
      </c>
      <c r="P164" s="647" t="str">
        <f t="shared" si="5"/>
        <v/>
      </c>
      <c r="Q164" s="647" t="str">
        <f t="shared" si="5"/>
        <v/>
      </c>
    </row>
    <row r="165" spans="1:17" x14ac:dyDescent="0.25">
      <c r="A165" s="643" t="str">
        <f>IF('12 - 1 - LISTADO DE ASEGURADOS'!A532="","",'12 - 1 - LISTADO DE ASEGURADOS'!A532)</f>
        <v/>
      </c>
      <c r="B165" s="643" t="str">
        <f>IF('12 - 1 - LISTADO DE ASEGURADOS'!B532="","",'12 - 1 - LISTADO DE ASEGURADOS'!B532)</f>
        <v/>
      </c>
      <c r="C165" s="644" t="str">
        <f>IF(A165="","",'12 - 1 - LISTADO DE ASEGURADOS'!F532)</f>
        <v/>
      </c>
      <c r="D165" s="645" t="str">
        <f>IF(B165="","",'12 - 1 - LISTADO DE ASEGURADOS'!H532)</f>
        <v/>
      </c>
      <c r="E165" s="646" t="str">
        <f>'12 - 1 - LISTADO DE ASEGURADOS'!J532</f>
        <v/>
      </c>
      <c r="F165" s="644" t="str">
        <f>IF(A165="","",'12 - 1 - LISTADO DE ASEGURADOS'!$C$19)</f>
        <v/>
      </c>
      <c r="G165" s="644" t="str">
        <f>IF(A165="","",'12 - 1 - LISTADO DE ASEGURADOS'!C$9)</f>
        <v/>
      </c>
      <c r="H165" s="644" t="str">
        <f>IF(A165="","",'12 - 1 - LISTADO DE ASEGURADOS'!C$10)</f>
        <v/>
      </c>
      <c r="I165" s="644" t="str">
        <f>IF(A165="","",'12 - 1 - LISTADO DE ASEGURADOS'!C$11)</f>
        <v/>
      </c>
      <c r="J165" s="644" t="str">
        <f>IF(A165="","",'12 - 1 - LISTADO DE ASEGURADOS'!C$12)</f>
        <v/>
      </c>
      <c r="K165" s="644" t="str">
        <f>IF(B165="","",'12 - 1 - LISTADO DE ASEGURADOS'!C$13)</f>
        <v/>
      </c>
      <c r="L165" s="644" t="str">
        <f>IF(C165="","",'12 - 1 - LISTADO DE ASEGURADOS'!$J$10)</f>
        <v/>
      </c>
      <c r="M165" s="644" t="str">
        <f>IF(D165="","",'12 - 1 - LISTADO DE ASEGURADOS'!J$13)</f>
        <v/>
      </c>
      <c r="N165" s="645" t="str">
        <f>IF(A165="","",'12 - 1 - LISTADO DE ASEGURADOS'!C$16)</f>
        <v/>
      </c>
      <c r="O165" s="645" t="str">
        <f t="shared" ca="1" si="4"/>
        <v/>
      </c>
      <c r="P165" s="647" t="str">
        <f t="shared" si="5"/>
        <v/>
      </c>
      <c r="Q165" s="647" t="str">
        <f t="shared" si="5"/>
        <v/>
      </c>
    </row>
    <row r="166" spans="1:17" x14ac:dyDescent="0.25">
      <c r="A166" s="643" t="str">
        <f>IF('12 - 1 - LISTADO DE ASEGURADOS'!A535="","",'12 - 1 - LISTADO DE ASEGURADOS'!A535)</f>
        <v/>
      </c>
      <c r="B166" s="643" t="str">
        <f>IF('12 - 1 - LISTADO DE ASEGURADOS'!B535="","",'12 - 1 - LISTADO DE ASEGURADOS'!B535)</f>
        <v/>
      </c>
      <c r="C166" s="644" t="str">
        <f>IF(A166="","",'12 - 1 - LISTADO DE ASEGURADOS'!F535)</f>
        <v/>
      </c>
      <c r="D166" s="645" t="str">
        <f>IF(B166="","",'12 - 1 - LISTADO DE ASEGURADOS'!H535)</f>
        <v/>
      </c>
      <c r="E166" s="646" t="str">
        <f>'12 - 1 - LISTADO DE ASEGURADOS'!J535</f>
        <v/>
      </c>
      <c r="F166" s="644" t="str">
        <f>IF(A166="","",'12 - 1 - LISTADO DE ASEGURADOS'!$C$19)</f>
        <v/>
      </c>
      <c r="G166" s="644" t="str">
        <f>IF(A166="","",'12 - 1 - LISTADO DE ASEGURADOS'!C$9)</f>
        <v/>
      </c>
      <c r="H166" s="644" t="str">
        <f>IF(A166="","",'12 - 1 - LISTADO DE ASEGURADOS'!C$10)</f>
        <v/>
      </c>
      <c r="I166" s="644" t="str">
        <f>IF(A166="","",'12 - 1 - LISTADO DE ASEGURADOS'!C$11)</f>
        <v/>
      </c>
      <c r="J166" s="644" t="str">
        <f>IF(A166="","",'12 - 1 - LISTADO DE ASEGURADOS'!C$12)</f>
        <v/>
      </c>
      <c r="K166" s="644" t="str">
        <f>IF(B166="","",'12 - 1 - LISTADO DE ASEGURADOS'!C$13)</f>
        <v/>
      </c>
      <c r="L166" s="644" t="str">
        <f>IF(C166="","",'12 - 1 - LISTADO DE ASEGURADOS'!$J$10)</f>
        <v/>
      </c>
      <c r="M166" s="644" t="str">
        <f>IF(D166="","",'12 - 1 - LISTADO DE ASEGURADOS'!J$13)</f>
        <v/>
      </c>
      <c r="N166" s="645" t="str">
        <f>IF(A166="","",'12 - 1 - LISTADO DE ASEGURADOS'!C$16)</f>
        <v/>
      </c>
      <c r="O166" s="645" t="str">
        <f t="shared" ca="1" si="4"/>
        <v/>
      </c>
      <c r="P166" s="647" t="str">
        <f t="shared" si="5"/>
        <v/>
      </c>
      <c r="Q166" s="647" t="str">
        <f t="shared" si="5"/>
        <v/>
      </c>
    </row>
    <row r="167" spans="1:17" x14ac:dyDescent="0.25">
      <c r="A167" s="643" t="str">
        <f>IF('12 - 1 - LISTADO DE ASEGURADOS'!A536="","",'12 - 1 - LISTADO DE ASEGURADOS'!A536)</f>
        <v/>
      </c>
      <c r="B167" s="643" t="str">
        <f>IF('12 - 1 - LISTADO DE ASEGURADOS'!B536="","",'12 - 1 - LISTADO DE ASEGURADOS'!B536)</f>
        <v/>
      </c>
      <c r="C167" s="644" t="str">
        <f>IF(A167="","",'12 - 1 - LISTADO DE ASEGURADOS'!F536)</f>
        <v/>
      </c>
      <c r="D167" s="645" t="str">
        <f>IF(B167="","",'12 - 1 - LISTADO DE ASEGURADOS'!H536)</f>
        <v/>
      </c>
      <c r="E167" s="646" t="str">
        <f>'12 - 1 - LISTADO DE ASEGURADOS'!J536</f>
        <v/>
      </c>
      <c r="F167" s="644" t="str">
        <f>IF(A167="","",'12 - 1 - LISTADO DE ASEGURADOS'!$C$19)</f>
        <v/>
      </c>
      <c r="G167" s="644" t="str">
        <f>IF(A167="","",'12 - 1 - LISTADO DE ASEGURADOS'!C$9)</f>
        <v/>
      </c>
      <c r="H167" s="644" t="str">
        <f>IF(A167="","",'12 - 1 - LISTADO DE ASEGURADOS'!C$10)</f>
        <v/>
      </c>
      <c r="I167" s="644" t="str">
        <f>IF(A167="","",'12 - 1 - LISTADO DE ASEGURADOS'!C$11)</f>
        <v/>
      </c>
      <c r="J167" s="644" t="str">
        <f>IF(A167="","",'12 - 1 - LISTADO DE ASEGURADOS'!C$12)</f>
        <v/>
      </c>
      <c r="K167" s="644" t="str">
        <f>IF(B167="","",'12 - 1 - LISTADO DE ASEGURADOS'!C$13)</f>
        <v/>
      </c>
      <c r="L167" s="644" t="str">
        <f>IF(C167="","",'12 - 1 - LISTADO DE ASEGURADOS'!$J$10)</f>
        <v/>
      </c>
      <c r="M167" s="644" t="str">
        <f>IF(D167="","",'12 - 1 - LISTADO DE ASEGURADOS'!J$13)</f>
        <v/>
      </c>
      <c r="N167" s="645" t="str">
        <f>IF(A167="","",'12 - 1 - LISTADO DE ASEGURADOS'!C$16)</f>
        <v/>
      </c>
      <c r="O167" s="645" t="str">
        <f t="shared" ca="1" si="4"/>
        <v/>
      </c>
      <c r="P167" s="647" t="str">
        <f t="shared" si="5"/>
        <v/>
      </c>
      <c r="Q167" s="647" t="str">
        <f t="shared" si="5"/>
        <v/>
      </c>
    </row>
    <row r="168" spans="1:17" x14ac:dyDescent="0.25">
      <c r="A168" s="643" t="str">
        <f>IF('12 - 1 - LISTADO DE ASEGURADOS'!A537="","",'12 - 1 - LISTADO DE ASEGURADOS'!A537)</f>
        <v/>
      </c>
      <c r="B168" s="643" t="str">
        <f>IF('12 - 1 - LISTADO DE ASEGURADOS'!B537="","",'12 - 1 - LISTADO DE ASEGURADOS'!B537)</f>
        <v/>
      </c>
      <c r="C168" s="644" t="str">
        <f>IF(A168="","",'12 - 1 - LISTADO DE ASEGURADOS'!F537)</f>
        <v/>
      </c>
      <c r="D168" s="645" t="str">
        <f>IF(B168="","",'12 - 1 - LISTADO DE ASEGURADOS'!H537)</f>
        <v/>
      </c>
      <c r="E168" s="646" t="str">
        <f>'12 - 1 - LISTADO DE ASEGURADOS'!J537</f>
        <v/>
      </c>
      <c r="F168" s="644" t="str">
        <f>IF(A168="","",'12 - 1 - LISTADO DE ASEGURADOS'!$C$19)</f>
        <v/>
      </c>
      <c r="G168" s="644" t="str">
        <f>IF(A168="","",'12 - 1 - LISTADO DE ASEGURADOS'!C$9)</f>
        <v/>
      </c>
      <c r="H168" s="644" t="str">
        <f>IF(A168="","",'12 - 1 - LISTADO DE ASEGURADOS'!C$10)</f>
        <v/>
      </c>
      <c r="I168" s="644" t="str">
        <f>IF(A168="","",'12 - 1 - LISTADO DE ASEGURADOS'!C$11)</f>
        <v/>
      </c>
      <c r="J168" s="644" t="str">
        <f>IF(A168="","",'12 - 1 - LISTADO DE ASEGURADOS'!C$12)</f>
        <v/>
      </c>
      <c r="K168" s="644" t="str">
        <f>IF(B168="","",'12 - 1 - LISTADO DE ASEGURADOS'!C$13)</f>
        <v/>
      </c>
      <c r="L168" s="644" t="str">
        <f>IF(C168="","",'12 - 1 - LISTADO DE ASEGURADOS'!$J$10)</f>
        <v/>
      </c>
      <c r="M168" s="644" t="str">
        <f>IF(D168="","",'12 - 1 - LISTADO DE ASEGURADOS'!J$13)</f>
        <v/>
      </c>
      <c r="N168" s="645" t="str">
        <f>IF(A168="","",'12 - 1 - LISTADO DE ASEGURADOS'!C$16)</f>
        <v/>
      </c>
      <c r="O168" s="645" t="str">
        <f t="shared" ca="1" si="4"/>
        <v/>
      </c>
      <c r="P168" s="647" t="str">
        <f t="shared" si="5"/>
        <v/>
      </c>
      <c r="Q168" s="647" t="str">
        <f t="shared" si="5"/>
        <v/>
      </c>
    </row>
    <row r="169" spans="1:17" x14ac:dyDescent="0.25">
      <c r="A169" s="643" t="str">
        <f>IF('12 - 1 - LISTADO DE ASEGURADOS'!A538="","",'12 - 1 - LISTADO DE ASEGURADOS'!A538)</f>
        <v/>
      </c>
      <c r="B169" s="643" t="str">
        <f>IF('12 - 1 - LISTADO DE ASEGURADOS'!B538="","",'12 - 1 - LISTADO DE ASEGURADOS'!B538)</f>
        <v/>
      </c>
      <c r="C169" s="644" t="str">
        <f>IF(A169="","",'12 - 1 - LISTADO DE ASEGURADOS'!F538)</f>
        <v/>
      </c>
      <c r="D169" s="645" t="str">
        <f>IF(B169="","",'12 - 1 - LISTADO DE ASEGURADOS'!H538)</f>
        <v/>
      </c>
      <c r="E169" s="646" t="str">
        <f>'12 - 1 - LISTADO DE ASEGURADOS'!J538</f>
        <v/>
      </c>
      <c r="F169" s="644" t="str">
        <f>IF(A169="","",'12 - 1 - LISTADO DE ASEGURADOS'!$C$19)</f>
        <v/>
      </c>
      <c r="G169" s="644" t="str">
        <f>IF(A169="","",'12 - 1 - LISTADO DE ASEGURADOS'!C$9)</f>
        <v/>
      </c>
      <c r="H169" s="644" t="str">
        <f>IF(A169="","",'12 - 1 - LISTADO DE ASEGURADOS'!C$10)</f>
        <v/>
      </c>
      <c r="I169" s="644" t="str">
        <f>IF(A169="","",'12 - 1 - LISTADO DE ASEGURADOS'!C$11)</f>
        <v/>
      </c>
      <c r="J169" s="644" t="str">
        <f>IF(A169="","",'12 - 1 - LISTADO DE ASEGURADOS'!C$12)</f>
        <v/>
      </c>
      <c r="K169" s="644" t="str">
        <f>IF(B169="","",'12 - 1 - LISTADO DE ASEGURADOS'!C$13)</f>
        <v/>
      </c>
      <c r="L169" s="644" t="str">
        <f>IF(C169="","",'12 - 1 - LISTADO DE ASEGURADOS'!$J$10)</f>
        <v/>
      </c>
      <c r="M169" s="644" t="str">
        <f>IF(D169="","",'12 - 1 - LISTADO DE ASEGURADOS'!J$13)</f>
        <v/>
      </c>
      <c r="N169" s="645" t="str">
        <f>IF(A169="","",'12 - 1 - LISTADO DE ASEGURADOS'!C$16)</f>
        <v/>
      </c>
      <c r="O169" s="645" t="str">
        <f t="shared" ca="1" si="4"/>
        <v/>
      </c>
      <c r="P169" s="647" t="str">
        <f t="shared" si="5"/>
        <v/>
      </c>
      <c r="Q169" s="647" t="str">
        <f t="shared" si="5"/>
        <v/>
      </c>
    </row>
    <row r="170" spans="1:17" x14ac:dyDescent="0.25">
      <c r="A170" s="643" t="e">
        <f>IF('12 - 1 - LISTADO DE ASEGURADOS'!#REF!="","",'12 - 1 - LISTADO DE ASEGURADOS'!#REF!)</f>
        <v>#REF!</v>
      </c>
      <c r="B170" s="643" t="e">
        <f>IF('12 - 1 - LISTADO DE ASEGURADOS'!#REF!="","",'12 - 1 - LISTADO DE ASEGURADOS'!#REF!)</f>
        <v>#REF!</v>
      </c>
      <c r="C170" s="644" t="e">
        <f>IF(A170="","",'12 - 1 - LISTADO DE ASEGURADOS'!#REF!)</f>
        <v>#REF!</v>
      </c>
      <c r="D170" s="645" t="e">
        <f>IF(B170="","",'12 - 1 - LISTADO DE ASEGURADOS'!#REF!)</f>
        <v>#REF!</v>
      </c>
      <c r="E170" s="646" t="e">
        <f>'12 - 1 - LISTADO DE ASEGURADOS'!#REF!</f>
        <v>#REF!</v>
      </c>
      <c r="F170" s="644" t="e">
        <f>IF(A170="","",'12 - 1 - LISTADO DE ASEGURADOS'!$C$19)</f>
        <v>#REF!</v>
      </c>
      <c r="G170" s="644" t="e">
        <f>IF(A170="","",'12 - 1 - LISTADO DE ASEGURADOS'!C$9)</f>
        <v>#REF!</v>
      </c>
      <c r="H170" s="644" t="e">
        <f>IF(A170="","",'12 - 1 - LISTADO DE ASEGURADOS'!C$10)</f>
        <v>#REF!</v>
      </c>
      <c r="I170" s="644" t="e">
        <f>IF(A170="","",'12 - 1 - LISTADO DE ASEGURADOS'!C$11)</f>
        <v>#REF!</v>
      </c>
      <c r="J170" s="644" t="e">
        <f>IF(A170="","",'12 - 1 - LISTADO DE ASEGURADOS'!C$12)</f>
        <v>#REF!</v>
      </c>
      <c r="K170" s="644" t="e">
        <f>IF(B170="","",'12 - 1 - LISTADO DE ASEGURADOS'!C$13)</f>
        <v>#REF!</v>
      </c>
      <c r="L170" s="644" t="e">
        <f>IF(C170="","",'12 - 1 - LISTADO DE ASEGURADOS'!$J$10)</f>
        <v>#REF!</v>
      </c>
      <c r="M170" s="644" t="e">
        <f>IF(D170="","",'12 - 1 - LISTADO DE ASEGURADOS'!J$13)</f>
        <v>#REF!</v>
      </c>
      <c r="N170" s="645" t="e">
        <f>IF(A170="","",'12 - 1 - LISTADO DE ASEGURADOS'!C$16)</f>
        <v>#REF!</v>
      </c>
      <c r="O170" s="645" t="e">
        <f t="shared" ca="1" si="4"/>
        <v>#REF!</v>
      </c>
      <c r="P170" s="647" t="e">
        <f t="shared" si="5"/>
        <v>#REF!</v>
      </c>
      <c r="Q170" s="647" t="e">
        <f t="shared" si="5"/>
        <v>#REF!</v>
      </c>
    </row>
    <row r="171" spans="1:17" x14ac:dyDescent="0.25">
      <c r="A171" s="643" t="e">
        <f>IF('12 - 1 - LISTADO DE ASEGURADOS'!#REF!="","",'12 - 1 - LISTADO DE ASEGURADOS'!#REF!)</f>
        <v>#REF!</v>
      </c>
      <c r="B171" s="643" t="e">
        <f>IF('12 - 1 - LISTADO DE ASEGURADOS'!#REF!="","",'12 - 1 - LISTADO DE ASEGURADOS'!#REF!)</f>
        <v>#REF!</v>
      </c>
      <c r="C171" s="644" t="e">
        <f>IF(A171="","",'12 - 1 - LISTADO DE ASEGURADOS'!#REF!)</f>
        <v>#REF!</v>
      </c>
      <c r="D171" s="645" t="e">
        <f>IF(B171="","",'12 - 1 - LISTADO DE ASEGURADOS'!#REF!)</f>
        <v>#REF!</v>
      </c>
      <c r="E171" s="646" t="e">
        <f>'12 - 1 - LISTADO DE ASEGURADOS'!#REF!</f>
        <v>#REF!</v>
      </c>
      <c r="F171" s="644" t="e">
        <f>IF(A171="","",'12 - 1 - LISTADO DE ASEGURADOS'!$C$19)</f>
        <v>#REF!</v>
      </c>
      <c r="G171" s="644" t="e">
        <f>IF(A171="","",'12 - 1 - LISTADO DE ASEGURADOS'!C$9)</f>
        <v>#REF!</v>
      </c>
      <c r="H171" s="644" t="e">
        <f>IF(A171="","",'12 - 1 - LISTADO DE ASEGURADOS'!C$10)</f>
        <v>#REF!</v>
      </c>
      <c r="I171" s="644" t="e">
        <f>IF(A171="","",'12 - 1 - LISTADO DE ASEGURADOS'!C$11)</f>
        <v>#REF!</v>
      </c>
      <c r="J171" s="644" t="e">
        <f>IF(A171="","",'12 - 1 - LISTADO DE ASEGURADOS'!C$12)</f>
        <v>#REF!</v>
      </c>
      <c r="K171" s="644" t="e">
        <f>IF(B171="","",'12 - 1 - LISTADO DE ASEGURADOS'!C$13)</f>
        <v>#REF!</v>
      </c>
      <c r="L171" s="644" t="e">
        <f>IF(C171="","",'12 - 1 - LISTADO DE ASEGURADOS'!$J$10)</f>
        <v>#REF!</v>
      </c>
      <c r="M171" s="644" t="e">
        <f>IF(D171="","",'12 - 1 - LISTADO DE ASEGURADOS'!J$13)</f>
        <v>#REF!</v>
      </c>
      <c r="N171" s="645" t="e">
        <f>IF(A171="","",'12 - 1 - LISTADO DE ASEGURADOS'!C$16)</f>
        <v>#REF!</v>
      </c>
      <c r="O171" s="645" t="e">
        <f t="shared" ca="1" si="4"/>
        <v>#REF!</v>
      </c>
      <c r="P171" s="647" t="e">
        <f t="shared" si="5"/>
        <v>#REF!</v>
      </c>
      <c r="Q171" s="647" t="e">
        <f t="shared" si="5"/>
        <v>#REF!</v>
      </c>
    </row>
    <row r="172" spans="1:17" x14ac:dyDescent="0.25">
      <c r="A172" s="643" t="e">
        <f>IF('12 - 1 - LISTADO DE ASEGURADOS'!#REF!="","",'12 - 1 - LISTADO DE ASEGURADOS'!#REF!)</f>
        <v>#REF!</v>
      </c>
      <c r="B172" s="643" t="e">
        <f>IF('12 - 1 - LISTADO DE ASEGURADOS'!#REF!="","",'12 - 1 - LISTADO DE ASEGURADOS'!#REF!)</f>
        <v>#REF!</v>
      </c>
      <c r="C172" s="644" t="e">
        <f>IF(A172="","",'12 - 1 - LISTADO DE ASEGURADOS'!#REF!)</f>
        <v>#REF!</v>
      </c>
      <c r="D172" s="645" t="e">
        <f>IF(B172="","",'12 - 1 - LISTADO DE ASEGURADOS'!#REF!)</f>
        <v>#REF!</v>
      </c>
      <c r="E172" s="646" t="e">
        <f>'12 - 1 - LISTADO DE ASEGURADOS'!#REF!</f>
        <v>#REF!</v>
      </c>
      <c r="F172" s="644" t="e">
        <f>IF(A172="","",'12 - 1 - LISTADO DE ASEGURADOS'!$C$19)</f>
        <v>#REF!</v>
      </c>
      <c r="G172" s="644" t="e">
        <f>IF(A172="","",'12 - 1 - LISTADO DE ASEGURADOS'!C$9)</f>
        <v>#REF!</v>
      </c>
      <c r="H172" s="644" t="e">
        <f>IF(A172="","",'12 - 1 - LISTADO DE ASEGURADOS'!C$10)</f>
        <v>#REF!</v>
      </c>
      <c r="I172" s="644" t="e">
        <f>IF(A172="","",'12 - 1 - LISTADO DE ASEGURADOS'!C$11)</f>
        <v>#REF!</v>
      </c>
      <c r="J172" s="644" t="e">
        <f>IF(A172="","",'12 - 1 - LISTADO DE ASEGURADOS'!C$12)</f>
        <v>#REF!</v>
      </c>
      <c r="K172" s="644" t="e">
        <f>IF(B172="","",'12 - 1 - LISTADO DE ASEGURADOS'!C$13)</f>
        <v>#REF!</v>
      </c>
      <c r="L172" s="644" t="e">
        <f>IF(C172="","",'12 - 1 - LISTADO DE ASEGURADOS'!$J$10)</f>
        <v>#REF!</v>
      </c>
      <c r="M172" s="644" t="e">
        <f>IF(D172="","",'12 - 1 - LISTADO DE ASEGURADOS'!J$13)</f>
        <v>#REF!</v>
      </c>
      <c r="N172" s="645" t="e">
        <f>IF(A172="","",'12 - 1 - LISTADO DE ASEGURADOS'!C$16)</f>
        <v>#REF!</v>
      </c>
      <c r="O172" s="645" t="e">
        <f t="shared" ca="1" si="4"/>
        <v>#REF!</v>
      </c>
      <c r="P172" s="647" t="e">
        <f t="shared" si="5"/>
        <v>#REF!</v>
      </c>
      <c r="Q172" s="647" t="e">
        <f t="shared" si="5"/>
        <v>#REF!</v>
      </c>
    </row>
    <row r="173" spans="1:17" x14ac:dyDescent="0.25">
      <c r="A173" s="643" t="e">
        <f>IF('12 - 1 - LISTADO DE ASEGURADOS'!#REF!="","",'12 - 1 - LISTADO DE ASEGURADOS'!#REF!)</f>
        <v>#REF!</v>
      </c>
      <c r="B173" s="643" t="e">
        <f>IF('12 - 1 - LISTADO DE ASEGURADOS'!#REF!="","",'12 - 1 - LISTADO DE ASEGURADOS'!#REF!)</f>
        <v>#REF!</v>
      </c>
      <c r="C173" s="644" t="e">
        <f>IF(A173="","",'12 - 1 - LISTADO DE ASEGURADOS'!#REF!)</f>
        <v>#REF!</v>
      </c>
      <c r="D173" s="645" t="e">
        <f>IF(B173="","",'12 - 1 - LISTADO DE ASEGURADOS'!#REF!)</f>
        <v>#REF!</v>
      </c>
      <c r="E173" s="646" t="e">
        <f>'12 - 1 - LISTADO DE ASEGURADOS'!#REF!</f>
        <v>#REF!</v>
      </c>
      <c r="F173" s="644" t="e">
        <f>IF(A173="","",'12 - 1 - LISTADO DE ASEGURADOS'!$C$19)</f>
        <v>#REF!</v>
      </c>
      <c r="G173" s="644" t="e">
        <f>IF(A173="","",'12 - 1 - LISTADO DE ASEGURADOS'!C$9)</f>
        <v>#REF!</v>
      </c>
      <c r="H173" s="644" t="e">
        <f>IF(A173="","",'12 - 1 - LISTADO DE ASEGURADOS'!C$10)</f>
        <v>#REF!</v>
      </c>
      <c r="I173" s="644" t="e">
        <f>IF(A173="","",'12 - 1 - LISTADO DE ASEGURADOS'!C$11)</f>
        <v>#REF!</v>
      </c>
      <c r="J173" s="644" t="e">
        <f>IF(A173="","",'12 - 1 - LISTADO DE ASEGURADOS'!C$12)</f>
        <v>#REF!</v>
      </c>
      <c r="K173" s="644" t="e">
        <f>IF(B173="","",'12 - 1 - LISTADO DE ASEGURADOS'!C$13)</f>
        <v>#REF!</v>
      </c>
      <c r="L173" s="644" t="e">
        <f>IF(C173="","",'12 - 1 - LISTADO DE ASEGURADOS'!$J$10)</f>
        <v>#REF!</v>
      </c>
      <c r="M173" s="644" t="e">
        <f>IF(D173="","",'12 - 1 - LISTADO DE ASEGURADOS'!J$13)</f>
        <v>#REF!</v>
      </c>
      <c r="N173" s="645" t="e">
        <f>IF(A173="","",'12 - 1 - LISTADO DE ASEGURADOS'!C$16)</f>
        <v>#REF!</v>
      </c>
      <c r="O173" s="645" t="e">
        <f t="shared" ca="1" si="4"/>
        <v>#REF!</v>
      </c>
      <c r="P173" s="647" t="e">
        <f t="shared" si="5"/>
        <v>#REF!</v>
      </c>
      <c r="Q173" s="647" t="e">
        <f t="shared" si="5"/>
        <v>#REF!</v>
      </c>
    </row>
    <row r="174" spans="1:17" x14ac:dyDescent="0.25">
      <c r="A174" s="643" t="e">
        <f>IF('12 - 1 - LISTADO DE ASEGURADOS'!#REF!="","",'12 - 1 - LISTADO DE ASEGURADOS'!#REF!)</f>
        <v>#REF!</v>
      </c>
      <c r="B174" s="643" t="e">
        <f>IF('12 - 1 - LISTADO DE ASEGURADOS'!#REF!="","",'12 - 1 - LISTADO DE ASEGURADOS'!#REF!)</f>
        <v>#REF!</v>
      </c>
      <c r="C174" s="644" t="e">
        <f>IF(A174="","",'12 - 1 - LISTADO DE ASEGURADOS'!#REF!)</f>
        <v>#REF!</v>
      </c>
      <c r="D174" s="645" t="e">
        <f>IF(B174="","",'12 - 1 - LISTADO DE ASEGURADOS'!#REF!)</f>
        <v>#REF!</v>
      </c>
      <c r="E174" s="646" t="e">
        <f>'12 - 1 - LISTADO DE ASEGURADOS'!#REF!</f>
        <v>#REF!</v>
      </c>
      <c r="F174" s="644" t="e">
        <f>IF(A174="","",'12 - 1 - LISTADO DE ASEGURADOS'!$C$19)</f>
        <v>#REF!</v>
      </c>
      <c r="G174" s="644" t="e">
        <f>IF(A174="","",'12 - 1 - LISTADO DE ASEGURADOS'!C$9)</f>
        <v>#REF!</v>
      </c>
      <c r="H174" s="644" t="e">
        <f>IF(A174="","",'12 - 1 - LISTADO DE ASEGURADOS'!C$10)</f>
        <v>#REF!</v>
      </c>
      <c r="I174" s="644" t="e">
        <f>IF(A174="","",'12 - 1 - LISTADO DE ASEGURADOS'!C$11)</f>
        <v>#REF!</v>
      </c>
      <c r="J174" s="644" t="e">
        <f>IF(A174="","",'12 - 1 - LISTADO DE ASEGURADOS'!C$12)</f>
        <v>#REF!</v>
      </c>
      <c r="K174" s="644" t="e">
        <f>IF(B174="","",'12 - 1 - LISTADO DE ASEGURADOS'!C$13)</f>
        <v>#REF!</v>
      </c>
      <c r="L174" s="644" t="e">
        <f>IF(C174="","",'12 - 1 - LISTADO DE ASEGURADOS'!$J$10)</f>
        <v>#REF!</v>
      </c>
      <c r="M174" s="644" t="e">
        <f>IF(D174="","",'12 - 1 - LISTADO DE ASEGURADOS'!J$13)</f>
        <v>#REF!</v>
      </c>
      <c r="N174" s="645" t="e">
        <f>IF(A174="","",'12 - 1 - LISTADO DE ASEGURADOS'!C$16)</f>
        <v>#REF!</v>
      </c>
      <c r="O174" s="645" t="e">
        <f t="shared" ca="1" si="4"/>
        <v>#REF!</v>
      </c>
      <c r="P174" s="647" t="e">
        <f t="shared" si="5"/>
        <v>#REF!</v>
      </c>
      <c r="Q174" s="647" t="e">
        <f t="shared" si="5"/>
        <v>#REF!</v>
      </c>
    </row>
    <row r="175" spans="1:17" x14ac:dyDescent="0.25">
      <c r="A175" s="643" t="e">
        <f>IF('12 - 1 - LISTADO DE ASEGURADOS'!#REF!="","",'12 - 1 - LISTADO DE ASEGURADOS'!#REF!)</f>
        <v>#REF!</v>
      </c>
      <c r="B175" s="643" t="e">
        <f>IF('12 - 1 - LISTADO DE ASEGURADOS'!#REF!="","",'12 - 1 - LISTADO DE ASEGURADOS'!#REF!)</f>
        <v>#REF!</v>
      </c>
      <c r="C175" s="644" t="e">
        <f>IF(A175="","",'12 - 1 - LISTADO DE ASEGURADOS'!#REF!)</f>
        <v>#REF!</v>
      </c>
      <c r="D175" s="645" t="e">
        <f>IF(B175="","",'12 - 1 - LISTADO DE ASEGURADOS'!#REF!)</f>
        <v>#REF!</v>
      </c>
      <c r="E175" s="646" t="e">
        <f>'12 - 1 - LISTADO DE ASEGURADOS'!#REF!</f>
        <v>#REF!</v>
      </c>
      <c r="F175" s="644" t="e">
        <f>IF(A175="","",'12 - 1 - LISTADO DE ASEGURADOS'!$C$19)</f>
        <v>#REF!</v>
      </c>
      <c r="G175" s="644" t="e">
        <f>IF(A175="","",'12 - 1 - LISTADO DE ASEGURADOS'!C$9)</f>
        <v>#REF!</v>
      </c>
      <c r="H175" s="644" t="e">
        <f>IF(A175="","",'12 - 1 - LISTADO DE ASEGURADOS'!C$10)</f>
        <v>#REF!</v>
      </c>
      <c r="I175" s="644" t="e">
        <f>IF(A175="","",'12 - 1 - LISTADO DE ASEGURADOS'!C$11)</f>
        <v>#REF!</v>
      </c>
      <c r="J175" s="644" t="e">
        <f>IF(A175="","",'12 - 1 - LISTADO DE ASEGURADOS'!C$12)</f>
        <v>#REF!</v>
      </c>
      <c r="K175" s="644" t="e">
        <f>IF(B175="","",'12 - 1 - LISTADO DE ASEGURADOS'!C$13)</f>
        <v>#REF!</v>
      </c>
      <c r="L175" s="644" t="e">
        <f>IF(C175="","",'12 - 1 - LISTADO DE ASEGURADOS'!$J$10)</f>
        <v>#REF!</v>
      </c>
      <c r="M175" s="644" t="e">
        <f>IF(D175="","",'12 - 1 - LISTADO DE ASEGURADOS'!J$13)</f>
        <v>#REF!</v>
      </c>
      <c r="N175" s="645" t="e">
        <f>IF(A175="","",'12 - 1 - LISTADO DE ASEGURADOS'!C$16)</f>
        <v>#REF!</v>
      </c>
      <c r="O175" s="645" t="e">
        <f t="shared" ca="1" si="4"/>
        <v>#REF!</v>
      </c>
      <c r="P175" s="647" t="e">
        <f t="shared" si="5"/>
        <v>#REF!</v>
      </c>
      <c r="Q175" s="647" t="e">
        <f t="shared" si="5"/>
        <v>#REF!</v>
      </c>
    </row>
    <row r="176" spans="1:17" x14ac:dyDescent="0.25">
      <c r="A176" s="643" t="e">
        <f>IF('12 - 1 - LISTADO DE ASEGURADOS'!#REF!="","",'12 - 1 - LISTADO DE ASEGURADOS'!#REF!)</f>
        <v>#REF!</v>
      </c>
      <c r="B176" s="643" t="e">
        <f>IF('12 - 1 - LISTADO DE ASEGURADOS'!#REF!="","",'12 - 1 - LISTADO DE ASEGURADOS'!#REF!)</f>
        <v>#REF!</v>
      </c>
      <c r="C176" s="644" t="e">
        <f>IF(A176="","",'12 - 1 - LISTADO DE ASEGURADOS'!#REF!)</f>
        <v>#REF!</v>
      </c>
      <c r="D176" s="645" t="e">
        <f>IF(B176="","",'12 - 1 - LISTADO DE ASEGURADOS'!#REF!)</f>
        <v>#REF!</v>
      </c>
      <c r="E176" s="646" t="e">
        <f>'12 - 1 - LISTADO DE ASEGURADOS'!#REF!</f>
        <v>#REF!</v>
      </c>
      <c r="F176" s="644" t="e">
        <f>IF(A176="","",'12 - 1 - LISTADO DE ASEGURADOS'!$C$19)</f>
        <v>#REF!</v>
      </c>
      <c r="G176" s="644" t="e">
        <f>IF(A176="","",'12 - 1 - LISTADO DE ASEGURADOS'!C$9)</f>
        <v>#REF!</v>
      </c>
      <c r="H176" s="644" t="e">
        <f>IF(A176="","",'12 - 1 - LISTADO DE ASEGURADOS'!C$10)</f>
        <v>#REF!</v>
      </c>
      <c r="I176" s="644" t="e">
        <f>IF(A176="","",'12 - 1 - LISTADO DE ASEGURADOS'!C$11)</f>
        <v>#REF!</v>
      </c>
      <c r="J176" s="644" t="e">
        <f>IF(A176="","",'12 - 1 - LISTADO DE ASEGURADOS'!C$12)</f>
        <v>#REF!</v>
      </c>
      <c r="K176" s="644" t="e">
        <f>IF(B176="","",'12 - 1 - LISTADO DE ASEGURADOS'!C$13)</f>
        <v>#REF!</v>
      </c>
      <c r="L176" s="644" t="e">
        <f>IF(C176="","",'12 - 1 - LISTADO DE ASEGURADOS'!$J$10)</f>
        <v>#REF!</v>
      </c>
      <c r="M176" s="644" t="e">
        <f>IF(D176="","",'12 - 1 - LISTADO DE ASEGURADOS'!J$13)</f>
        <v>#REF!</v>
      </c>
      <c r="N176" s="645" t="e">
        <f>IF(A176="","",'12 - 1 - LISTADO DE ASEGURADOS'!C$16)</f>
        <v>#REF!</v>
      </c>
      <c r="O176" s="645" t="e">
        <f t="shared" ca="1" si="4"/>
        <v>#REF!</v>
      </c>
      <c r="P176" s="647" t="e">
        <f t="shared" si="5"/>
        <v>#REF!</v>
      </c>
      <c r="Q176" s="647" t="e">
        <f t="shared" si="5"/>
        <v>#REF!</v>
      </c>
    </row>
    <row r="177" spans="1:17" x14ac:dyDescent="0.25">
      <c r="A177" s="643" t="e">
        <f>IF('12 - 1 - LISTADO DE ASEGURADOS'!#REF!="","",'12 - 1 - LISTADO DE ASEGURADOS'!#REF!)</f>
        <v>#REF!</v>
      </c>
      <c r="B177" s="643" t="e">
        <f>IF('12 - 1 - LISTADO DE ASEGURADOS'!#REF!="","",'12 - 1 - LISTADO DE ASEGURADOS'!#REF!)</f>
        <v>#REF!</v>
      </c>
      <c r="C177" s="644" t="e">
        <f>IF(A177="","",'12 - 1 - LISTADO DE ASEGURADOS'!#REF!)</f>
        <v>#REF!</v>
      </c>
      <c r="D177" s="645" t="e">
        <f>IF(B177="","",'12 - 1 - LISTADO DE ASEGURADOS'!#REF!)</f>
        <v>#REF!</v>
      </c>
      <c r="E177" s="646" t="e">
        <f>'12 - 1 - LISTADO DE ASEGURADOS'!#REF!</f>
        <v>#REF!</v>
      </c>
      <c r="F177" s="644" t="e">
        <f>IF(A177="","",'12 - 1 - LISTADO DE ASEGURADOS'!$C$19)</f>
        <v>#REF!</v>
      </c>
      <c r="G177" s="644" t="e">
        <f>IF(A177="","",'12 - 1 - LISTADO DE ASEGURADOS'!C$9)</f>
        <v>#REF!</v>
      </c>
      <c r="H177" s="644" t="e">
        <f>IF(A177="","",'12 - 1 - LISTADO DE ASEGURADOS'!C$10)</f>
        <v>#REF!</v>
      </c>
      <c r="I177" s="644" t="e">
        <f>IF(A177="","",'12 - 1 - LISTADO DE ASEGURADOS'!C$11)</f>
        <v>#REF!</v>
      </c>
      <c r="J177" s="644" t="e">
        <f>IF(A177="","",'12 - 1 - LISTADO DE ASEGURADOS'!C$12)</f>
        <v>#REF!</v>
      </c>
      <c r="K177" s="644" t="e">
        <f>IF(B177="","",'12 - 1 - LISTADO DE ASEGURADOS'!C$13)</f>
        <v>#REF!</v>
      </c>
      <c r="L177" s="644" t="e">
        <f>IF(C177="","",'12 - 1 - LISTADO DE ASEGURADOS'!$J$10)</f>
        <v>#REF!</v>
      </c>
      <c r="M177" s="644" t="e">
        <f>IF(D177="","",'12 - 1 - LISTADO DE ASEGURADOS'!J$13)</f>
        <v>#REF!</v>
      </c>
      <c r="N177" s="645" t="e">
        <f>IF(A177="","",'12 - 1 - LISTADO DE ASEGURADOS'!C$16)</f>
        <v>#REF!</v>
      </c>
      <c r="O177" s="645" t="e">
        <f t="shared" ca="1" si="4"/>
        <v>#REF!</v>
      </c>
      <c r="P177" s="647" t="e">
        <f t="shared" si="5"/>
        <v>#REF!</v>
      </c>
      <c r="Q177" s="647" t="e">
        <f t="shared" si="5"/>
        <v>#REF!</v>
      </c>
    </row>
    <row r="178" spans="1:17" x14ac:dyDescent="0.25">
      <c r="A178" s="643" t="e">
        <f>IF('12 - 1 - LISTADO DE ASEGURADOS'!#REF!="","",'12 - 1 - LISTADO DE ASEGURADOS'!#REF!)</f>
        <v>#REF!</v>
      </c>
      <c r="B178" s="643" t="e">
        <f>IF('12 - 1 - LISTADO DE ASEGURADOS'!#REF!="","",'12 - 1 - LISTADO DE ASEGURADOS'!#REF!)</f>
        <v>#REF!</v>
      </c>
      <c r="C178" s="644" t="e">
        <f>IF(A178="","",'12 - 1 - LISTADO DE ASEGURADOS'!#REF!)</f>
        <v>#REF!</v>
      </c>
      <c r="D178" s="645" t="e">
        <f>IF(B178="","",'12 - 1 - LISTADO DE ASEGURADOS'!#REF!)</f>
        <v>#REF!</v>
      </c>
      <c r="E178" s="646" t="e">
        <f>'12 - 1 - LISTADO DE ASEGURADOS'!#REF!</f>
        <v>#REF!</v>
      </c>
      <c r="F178" s="644" t="e">
        <f>IF(A178="","",'12 - 1 - LISTADO DE ASEGURADOS'!$C$19)</f>
        <v>#REF!</v>
      </c>
      <c r="G178" s="644" t="e">
        <f>IF(A178="","",'12 - 1 - LISTADO DE ASEGURADOS'!C$9)</f>
        <v>#REF!</v>
      </c>
      <c r="H178" s="644" t="e">
        <f>IF(A178="","",'12 - 1 - LISTADO DE ASEGURADOS'!C$10)</f>
        <v>#REF!</v>
      </c>
      <c r="I178" s="644" t="e">
        <f>IF(A178="","",'12 - 1 - LISTADO DE ASEGURADOS'!C$11)</f>
        <v>#REF!</v>
      </c>
      <c r="J178" s="644" t="e">
        <f>IF(A178="","",'12 - 1 - LISTADO DE ASEGURADOS'!C$12)</f>
        <v>#REF!</v>
      </c>
      <c r="K178" s="644" t="e">
        <f>IF(B178="","",'12 - 1 - LISTADO DE ASEGURADOS'!C$13)</f>
        <v>#REF!</v>
      </c>
      <c r="L178" s="644" t="e">
        <f>IF(C178="","",'12 - 1 - LISTADO DE ASEGURADOS'!$J$10)</f>
        <v>#REF!</v>
      </c>
      <c r="M178" s="644" t="e">
        <f>IF(D178="","",'12 - 1 - LISTADO DE ASEGURADOS'!J$13)</f>
        <v>#REF!</v>
      </c>
      <c r="N178" s="645" t="e">
        <f>IF(A178="","",'12 - 1 - LISTADO DE ASEGURADOS'!C$16)</f>
        <v>#REF!</v>
      </c>
      <c r="O178" s="645" t="e">
        <f t="shared" ca="1" si="4"/>
        <v>#REF!</v>
      </c>
      <c r="P178" s="647" t="e">
        <f t="shared" si="5"/>
        <v>#REF!</v>
      </c>
      <c r="Q178" s="647" t="e">
        <f t="shared" si="5"/>
        <v>#REF!</v>
      </c>
    </row>
    <row r="179" spans="1:17" x14ac:dyDescent="0.25">
      <c r="A179" s="643" t="e">
        <f>IF('12 - 1 - LISTADO DE ASEGURADOS'!#REF!="","",'12 - 1 - LISTADO DE ASEGURADOS'!#REF!)</f>
        <v>#REF!</v>
      </c>
      <c r="B179" s="643" t="e">
        <f>IF('12 - 1 - LISTADO DE ASEGURADOS'!#REF!="","",'12 - 1 - LISTADO DE ASEGURADOS'!#REF!)</f>
        <v>#REF!</v>
      </c>
      <c r="C179" s="644" t="e">
        <f>IF(A179="","",'12 - 1 - LISTADO DE ASEGURADOS'!#REF!)</f>
        <v>#REF!</v>
      </c>
      <c r="D179" s="645" t="e">
        <f>IF(B179="","",'12 - 1 - LISTADO DE ASEGURADOS'!#REF!)</f>
        <v>#REF!</v>
      </c>
      <c r="E179" s="646" t="e">
        <f>'12 - 1 - LISTADO DE ASEGURADOS'!#REF!</f>
        <v>#REF!</v>
      </c>
      <c r="F179" s="644" t="e">
        <f>IF(A179="","",'12 - 1 - LISTADO DE ASEGURADOS'!$C$19)</f>
        <v>#REF!</v>
      </c>
      <c r="G179" s="644" t="e">
        <f>IF(A179="","",'12 - 1 - LISTADO DE ASEGURADOS'!C$9)</f>
        <v>#REF!</v>
      </c>
      <c r="H179" s="644" t="e">
        <f>IF(A179="","",'12 - 1 - LISTADO DE ASEGURADOS'!C$10)</f>
        <v>#REF!</v>
      </c>
      <c r="I179" s="644" t="e">
        <f>IF(A179="","",'12 - 1 - LISTADO DE ASEGURADOS'!C$11)</f>
        <v>#REF!</v>
      </c>
      <c r="J179" s="644" t="e">
        <f>IF(A179="","",'12 - 1 - LISTADO DE ASEGURADOS'!C$12)</f>
        <v>#REF!</v>
      </c>
      <c r="K179" s="644" t="e">
        <f>IF(B179="","",'12 - 1 - LISTADO DE ASEGURADOS'!C$13)</f>
        <v>#REF!</v>
      </c>
      <c r="L179" s="644" t="e">
        <f>IF(C179="","",'12 - 1 - LISTADO DE ASEGURADOS'!$J$10)</f>
        <v>#REF!</v>
      </c>
      <c r="M179" s="644" t="e">
        <f>IF(D179="","",'12 - 1 - LISTADO DE ASEGURADOS'!J$13)</f>
        <v>#REF!</v>
      </c>
      <c r="N179" s="645" t="e">
        <f>IF(A179="","",'12 - 1 - LISTADO DE ASEGURADOS'!C$16)</f>
        <v>#REF!</v>
      </c>
      <c r="O179" s="645" t="e">
        <f t="shared" ca="1" si="4"/>
        <v>#REF!</v>
      </c>
      <c r="P179" s="647" t="e">
        <f t="shared" si="5"/>
        <v>#REF!</v>
      </c>
      <c r="Q179" s="647" t="e">
        <f t="shared" si="5"/>
        <v>#REF!</v>
      </c>
    </row>
    <row r="180" spans="1:17" x14ac:dyDescent="0.25">
      <c r="A180" s="643" t="e">
        <f>IF('12 - 1 - LISTADO DE ASEGURADOS'!#REF!="","",'12 - 1 - LISTADO DE ASEGURADOS'!#REF!)</f>
        <v>#REF!</v>
      </c>
      <c r="B180" s="643" t="e">
        <f>IF('12 - 1 - LISTADO DE ASEGURADOS'!#REF!="","",'12 - 1 - LISTADO DE ASEGURADOS'!#REF!)</f>
        <v>#REF!</v>
      </c>
      <c r="C180" s="644" t="e">
        <f>IF(A180="","",'12 - 1 - LISTADO DE ASEGURADOS'!#REF!)</f>
        <v>#REF!</v>
      </c>
      <c r="D180" s="645" t="e">
        <f>IF(B180="","",'12 - 1 - LISTADO DE ASEGURADOS'!#REF!)</f>
        <v>#REF!</v>
      </c>
      <c r="E180" s="646" t="e">
        <f>'12 - 1 - LISTADO DE ASEGURADOS'!#REF!</f>
        <v>#REF!</v>
      </c>
      <c r="F180" s="644" t="e">
        <f>IF(A180="","",'12 - 1 - LISTADO DE ASEGURADOS'!$C$19)</f>
        <v>#REF!</v>
      </c>
      <c r="G180" s="644" t="e">
        <f>IF(A180="","",'12 - 1 - LISTADO DE ASEGURADOS'!C$9)</f>
        <v>#REF!</v>
      </c>
      <c r="H180" s="644" t="e">
        <f>IF(A180="","",'12 - 1 - LISTADO DE ASEGURADOS'!C$10)</f>
        <v>#REF!</v>
      </c>
      <c r="I180" s="644" t="e">
        <f>IF(A180="","",'12 - 1 - LISTADO DE ASEGURADOS'!C$11)</f>
        <v>#REF!</v>
      </c>
      <c r="J180" s="644" t="e">
        <f>IF(A180="","",'12 - 1 - LISTADO DE ASEGURADOS'!C$12)</f>
        <v>#REF!</v>
      </c>
      <c r="K180" s="644" t="e">
        <f>IF(B180="","",'12 - 1 - LISTADO DE ASEGURADOS'!C$13)</f>
        <v>#REF!</v>
      </c>
      <c r="L180" s="644" t="e">
        <f>IF(C180="","",'12 - 1 - LISTADO DE ASEGURADOS'!$J$10)</f>
        <v>#REF!</v>
      </c>
      <c r="M180" s="644" t="e">
        <f>IF(D180="","",'12 - 1 - LISTADO DE ASEGURADOS'!J$13)</f>
        <v>#REF!</v>
      </c>
      <c r="N180" s="645" t="e">
        <f>IF(A180="","",'12 - 1 - LISTADO DE ASEGURADOS'!C$16)</f>
        <v>#REF!</v>
      </c>
      <c r="O180" s="645" t="e">
        <f t="shared" ca="1" si="4"/>
        <v>#REF!</v>
      </c>
      <c r="P180" s="647" t="e">
        <f t="shared" si="5"/>
        <v>#REF!</v>
      </c>
      <c r="Q180" s="647" t="e">
        <f t="shared" si="5"/>
        <v>#REF!</v>
      </c>
    </row>
    <row r="181" spans="1:17" x14ac:dyDescent="0.25">
      <c r="A181" s="643" t="e">
        <f>IF('12 - 1 - LISTADO DE ASEGURADOS'!#REF!="","",'12 - 1 - LISTADO DE ASEGURADOS'!#REF!)</f>
        <v>#REF!</v>
      </c>
      <c r="B181" s="643" t="e">
        <f>IF('12 - 1 - LISTADO DE ASEGURADOS'!#REF!="","",'12 - 1 - LISTADO DE ASEGURADOS'!#REF!)</f>
        <v>#REF!</v>
      </c>
      <c r="C181" s="644" t="e">
        <f>IF(A181="","",'12 - 1 - LISTADO DE ASEGURADOS'!#REF!)</f>
        <v>#REF!</v>
      </c>
      <c r="D181" s="645" t="e">
        <f>IF(B181="","",'12 - 1 - LISTADO DE ASEGURADOS'!#REF!)</f>
        <v>#REF!</v>
      </c>
      <c r="E181" s="646" t="e">
        <f>'12 - 1 - LISTADO DE ASEGURADOS'!#REF!</f>
        <v>#REF!</v>
      </c>
      <c r="F181" s="644" t="e">
        <f>IF(A181="","",'12 - 1 - LISTADO DE ASEGURADOS'!$C$19)</f>
        <v>#REF!</v>
      </c>
      <c r="G181" s="644" t="e">
        <f>IF(A181="","",'12 - 1 - LISTADO DE ASEGURADOS'!C$9)</f>
        <v>#REF!</v>
      </c>
      <c r="H181" s="644" t="e">
        <f>IF(A181="","",'12 - 1 - LISTADO DE ASEGURADOS'!C$10)</f>
        <v>#REF!</v>
      </c>
      <c r="I181" s="644" t="e">
        <f>IF(A181="","",'12 - 1 - LISTADO DE ASEGURADOS'!C$11)</f>
        <v>#REF!</v>
      </c>
      <c r="J181" s="644" t="e">
        <f>IF(A181="","",'12 - 1 - LISTADO DE ASEGURADOS'!C$12)</f>
        <v>#REF!</v>
      </c>
      <c r="K181" s="644" t="e">
        <f>IF(B181="","",'12 - 1 - LISTADO DE ASEGURADOS'!C$13)</f>
        <v>#REF!</v>
      </c>
      <c r="L181" s="644" t="e">
        <f>IF(C181="","",'12 - 1 - LISTADO DE ASEGURADOS'!$J$10)</f>
        <v>#REF!</v>
      </c>
      <c r="M181" s="644" t="e">
        <f>IF(D181="","",'12 - 1 - LISTADO DE ASEGURADOS'!J$13)</f>
        <v>#REF!</v>
      </c>
      <c r="N181" s="645" t="e">
        <f>IF(A181="","",'12 - 1 - LISTADO DE ASEGURADOS'!C$16)</f>
        <v>#REF!</v>
      </c>
      <c r="O181" s="645" t="e">
        <f t="shared" ca="1" si="4"/>
        <v>#REF!</v>
      </c>
      <c r="P181" s="647" t="e">
        <f t="shared" si="5"/>
        <v>#REF!</v>
      </c>
      <c r="Q181" s="647" t="e">
        <f t="shared" si="5"/>
        <v>#REF!</v>
      </c>
    </row>
    <row r="182" spans="1:17" x14ac:dyDescent="0.25">
      <c r="A182" s="643" t="e">
        <f>IF('12 - 1 - LISTADO DE ASEGURADOS'!#REF!="","",'12 - 1 - LISTADO DE ASEGURADOS'!#REF!)</f>
        <v>#REF!</v>
      </c>
      <c r="B182" s="643" t="e">
        <f>IF('12 - 1 - LISTADO DE ASEGURADOS'!#REF!="","",'12 - 1 - LISTADO DE ASEGURADOS'!#REF!)</f>
        <v>#REF!</v>
      </c>
      <c r="C182" s="644" t="e">
        <f>IF(A182="","",'12 - 1 - LISTADO DE ASEGURADOS'!#REF!)</f>
        <v>#REF!</v>
      </c>
      <c r="D182" s="645" t="e">
        <f>IF(B182="","",'12 - 1 - LISTADO DE ASEGURADOS'!#REF!)</f>
        <v>#REF!</v>
      </c>
      <c r="E182" s="646" t="e">
        <f>'12 - 1 - LISTADO DE ASEGURADOS'!#REF!</f>
        <v>#REF!</v>
      </c>
      <c r="F182" s="644" t="e">
        <f>IF(A182="","",'12 - 1 - LISTADO DE ASEGURADOS'!$C$19)</f>
        <v>#REF!</v>
      </c>
      <c r="G182" s="644" t="e">
        <f>IF(A182="","",'12 - 1 - LISTADO DE ASEGURADOS'!C$9)</f>
        <v>#REF!</v>
      </c>
      <c r="H182" s="644" t="e">
        <f>IF(A182="","",'12 - 1 - LISTADO DE ASEGURADOS'!C$10)</f>
        <v>#REF!</v>
      </c>
      <c r="I182" s="644" t="e">
        <f>IF(A182="","",'12 - 1 - LISTADO DE ASEGURADOS'!C$11)</f>
        <v>#REF!</v>
      </c>
      <c r="J182" s="644" t="e">
        <f>IF(A182="","",'12 - 1 - LISTADO DE ASEGURADOS'!C$12)</f>
        <v>#REF!</v>
      </c>
      <c r="K182" s="644" t="e">
        <f>IF(B182="","",'12 - 1 - LISTADO DE ASEGURADOS'!C$13)</f>
        <v>#REF!</v>
      </c>
      <c r="L182" s="644" t="e">
        <f>IF(C182="","",'12 - 1 - LISTADO DE ASEGURADOS'!$J$10)</f>
        <v>#REF!</v>
      </c>
      <c r="M182" s="644" t="e">
        <f>IF(D182="","",'12 - 1 - LISTADO DE ASEGURADOS'!J$13)</f>
        <v>#REF!</v>
      </c>
      <c r="N182" s="645" t="e">
        <f>IF(A182="","",'12 - 1 - LISTADO DE ASEGURADOS'!C$16)</f>
        <v>#REF!</v>
      </c>
      <c r="O182" s="645" t="e">
        <f t="shared" ca="1" si="4"/>
        <v>#REF!</v>
      </c>
      <c r="P182" s="647" t="e">
        <f t="shared" si="5"/>
        <v>#REF!</v>
      </c>
      <c r="Q182" s="647" t="e">
        <f t="shared" si="5"/>
        <v>#REF!</v>
      </c>
    </row>
    <row r="183" spans="1:17" x14ac:dyDescent="0.25">
      <c r="A183" s="643" t="str">
        <f>IF('12 - 1 - LISTADO DE ASEGURADOS'!A539="","",'12 - 1 - LISTADO DE ASEGURADOS'!A539)</f>
        <v/>
      </c>
      <c r="B183" s="643" t="str">
        <f>IF('12 - 1 - LISTADO DE ASEGURADOS'!B539="","",'12 - 1 - LISTADO DE ASEGURADOS'!B539)</f>
        <v/>
      </c>
      <c r="C183" s="644" t="str">
        <f>IF(A183="","",'12 - 1 - LISTADO DE ASEGURADOS'!F539)</f>
        <v/>
      </c>
      <c r="D183" s="645" t="str">
        <f>IF(B183="","",'12 - 1 - LISTADO DE ASEGURADOS'!H539)</f>
        <v/>
      </c>
      <c r="E183" s="646" t="str">
        <f>'12 - 1 - LISTADO DE ASEGURADOS'!J539</f>
        <v/>
      </c>
      <c r="F183" s="644" t="str">
        <f>IF(A183="","",'12 - 1 - LISTADO DE ASEGURADOS'!$C$19)</f>
        <v/>
      </c>
      <c r="G183" s="644" t="str">
        <f>IF(A183="","",'12 - 1 - LISTADO DE ASEGURADOS'!C$9)</f>
        <v/>
      </c>
      <c r="H183" s="644" t="str">
        <f>IF(A183="","",'12 - 1 - LISTADO DE ASEGURADOS'!C$10)</f>
        <v/>
      </c>
      <c r="I183" s="644" t="str">
        <f>IF(A183="","",'12 - 1 - LISTADO DE ASEGURADOS'!C$11)</f>
        <v/>
      </c>
      <c r="J183" s="644" t="str">
        <f>IF(A183="","",'12 - 1 - LISTADO DE ASEGURADOS'!C$12)</f>
        <v/>
      </c>
      <c r="K183" s="644" t="str">
        <f>IF(B183="","",'12 - 1 - LISTADO DE ASEGURADOS'!C$13)</f>
        <v/>
      </c>
      <c r="L183" s="644" t="str">
        <f>IF(C183="","",'12 - 1 - LISTADO DE ASEGURADOS'!$J$10)</f>
        <v/>
      </c>
      <c r="M183" s="644" t="str">
        <f>IF(D183="","",'12 - 1 - LISTADO DE ASEGURADOS'!J$13)</f>
        <v/>
      </c>
      <c r="N183" s="645" t="str">
        <f>IF(A183="","",'12 - 1 - LISTADO DE ASEGURADOS'!C$16)</f>
        <v/>
      </c>
      <c r="O183" s="645" t="str">
        <f t="shared" ca="1" si="4"/>
        <v/>
      </c>
      <c r="P183" s="647" t="str">
        <f t="shared" si="5"/>
        <v/>
      </c>
      <c r="Q183" s="647" t="str">
        <f t="shared" si="5"/>
        <v/>
      </c>
    </row>
    <row r="184" spans="1:17" x14ac:dyDescent="0.25">
      <c r="A184" s="643" t="str">
        <f>IF('12 - 1 - LISTADO DE ASEGURADOS'!A540="","",'12 - 1 - LISTADO DE ASEGURADOS'!A540)</f>
        <v/>
      </c>
      <c r="B184" s="643" t="str">
        <f>IF('12 - 1 - LISTADO DE ASEGURADOS'!B540="","",'12 - 1 - LISTADO DE ASEGURADOS'!B540)</f>
        <v/>
      </c>
      <c r="C184" s="644" t="str">
        <f>IF(A184="","",'12 - 1 - LISTADO DE ASEGURADOS'!F540)</f>
        <v/>
      </c>
      <c r="D184" s="645" t="str">
        <f>IF(B184="","",'12 - 1 - LISTADO DE ASEGURADOS'!H540)</f>
        <v/>
      </c>
      <c r="E184" s="646" t="str">
        <f>'12 - 1 - LISTADO DE ASEGURADOS'!J540</f>
        <v/>
      </c>
      <c r="F184" s="644" t="str">
        <f>IF(A184="","",'12 - 1 - LISTADO DE ASEGURADOS'!$C$19)</f>
        <v/>
      </c>
      <c r="G184" s="644" t="str">
        <f>IF(A184="","",'12 - 1 - LISTADO DE ASEGURADOS'!C$9)</f>
        <v/>
      </c>
      <c r="H184" s="644" t="str">
        <f>IF(A184="","",'12 - 1 - LISTADO DE ASEGURADOS'!C$10)</f>
        <v/>
      </c>
      <c r="I184" s="644" t="str">
        <f>IF(A184="","",'12 - 1 - LISTADO DE ASEGURADOS'!C$11)</f>
        <v/>
      </c>
      <c r="J184" s="644" t="str">
        <f>IF(A184="","",'12 - 1 - LISTADO DE ASEGURADOS'!C$12)</f>
        <v/>
      </c>
      <c r="K184" s="644" t="str">
        <f>IF(B184="","",'12 - 1 - LISTADO DE ASEGURADOS'!C$13)</f>
        <v/>
      </c>
      <c r="L184" s="644" t="str">
        <f>IF(C184="","",'12 - 1 - LISTADO DE ASEGURADOS'!$J$10)</f>
        <v/>
      </c>
      <c r="M184" s="644" t="str">
        <f>IF(D184="","",'12 - 1 - LISTADO DE ASEGURADOS'!J$13)</f>
        <v/>
      </c>
      <c r="N184" s="645" t="str">
        <f>IF(A184="","",'12 - 1 - LISTADO DE ASEGURADOS'!C$16)</f>
        <v/>
      </c>
      <c r="O184" s="645" t="str">
        <f t="shared" ca="1" si="4"/>
        <v/>
      </c>
      <c r="P184" s="647" t="str">
        <f t="shared" si="5"/>
        <v/>
      </c>
      <c r="Q184" s="647" t="str">
        <f t="shared" si="5"/>
        <v/>
      </c>
    </row>
  </sheetData>
  <sheetProtection algorithmName="SHA-512" hashValue="P93POb8+7kGv0lOEqNdyZkPazYIZbxl76a6LHA6OKoJoY8jlqkXMsxy19/gRAVMDZMMu87KRyQAJ77RufCWPyg==" saltValue="wfd4sd4R0+pEyzH84MCp7g==" spinCount="100000" sheet="1" objects="1" scenarios="1"/>
  <conditionalFormatting sqref="G1">
    <cfRule type="containsText" dxfId="10" priority="11" operator="containsText" text="Digite">
      <formula>NOT(ISERROR(SEARCH("Digite",G1)))</formula>
    </cfRule>
  </conditionalFormatting>
  <conditionalFormatting sqref="H1">
    <cfRule type="containsText" dxfId="9" priority="10" operator="containsText" text="Digite">
      <formula>NOT(ISERROR(SEARCH("Digite",H1)))</formula>
    </cfRule>
  </conditionalFormatting>
  <conditionalFormatting sqref="I1">
    <cfRule type="containsText" dxfId="8" priority="9" operator="containsText" text="Digite">
      <formula>NOT(ISERROR(SEARCH("Digite",I1)))</formula>
    </cfRule>
  </conditionalFormatting>
  <conditionalFormatting sqref="J1">
    <cfRule type="containsText" dxfId="7" priority="8" operator="containsText" text="Digite">
      <formula>NOT(ISERROR(SEARCH("Digite",J1)))</formula>
    </cfRule>
  </conditionalFormatting>
  <conditionalFormatting sqref="K1">
    <cfRule type="containsText" dxfId="6" priority="7" operator="containsText" text="Digite">
      <formula>NOT(ISERROR(SEARCH("Digite",K1)))</formula>
    </cfRule>
  </conditionalFormatting>
  <conditionalFormatting sqref="L1">
    <cfRule type="containsText" dxfId="5" priority="6" operator="containsText" text="Digite">
      <formula>NOT(ISERROR(SEARCH("Digite",L1)))</formula>
    </cfRule>
  </conditionalFormatting>
  <conditionalFormatting sqref="M1">
    <cfRule type="containsText" dxfId="4" priority="5" operator="containsText" text="Digite">
      <formula>NOT(ISERROR(SEARCH("Digite",M1)))</formula>
    </cfRule>
  </conditionalFormatting>
  <conditionalFormatting sqref="A1:F1">
    <cfRule type="containsText" dxfId="3" priority="4" operator="containsText" text="Digite">
      <formula>NOT(ISERROR(SEARCH("Digite",A1)))</formula>
    </cfRule>
  </conditionalFormatting>
  <conditionalFormatting sqref="O1">
    <cfRule type="containsText" dxfId="2" priority="3" operator="containsText" text="Digite">
      <formula>NOT(ISERROR(SEARCH("Digite",O1)))</formula>
    </cfRule>
  </conditionalFormatting>
  <conditionalFormatting sqref="P1:Q1">
    <cfRule type="containsText" dxfId="1" priority="2" operator="containsText" text="Digite">
      <formula>NOT(ISERROR(SEARCH("Digite",P1)))</formula>
    </cfRule>
  </conditionalFormatting>
  <conditionalFormatting sqref="N1">
    <cfRule type="containsText" dxfId="0" priority="1" operator="containsText" text="Digite">
      <formula>NOT(ISERROR(SEARCH("Digite",N1)))</formula>
    </cfRule>
  </conditionalFormatting>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
  <sheetViews>
    <sheetView workbookViewId="0"/>
  </sheetViews>
  <sheetFormatPr baseColWidth="10" defaultRowHeight="1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625"/>
  <sheetViews>
    <sheetView showZeros="0" zoomScale="110" zoomScaleNormal="110" workbookViewId="0">
      <pane ySplit="1" topLeftCell="A2" activePane="bottomLeft" state="frozen"/>
      <selection pane="bottomLeft" activeCell="F558" sqref="F558"/>
    </sheetView>
  </sheetViews>
  <sheetFormatPr baseColWidth="10" defaultRowHeight="11.25" x14ac:dyDescent="0.2"/>
  <cols>
    <col min="1" max="1" width="8" style="596" bestFit="1" customWidth="1"/>
    <col min="2" max="2" width="26.42578125" style="598" bestFit="1" customWidth="1"/>
    <col min="3" max="3" width="32.7109375" style="598" customWidth="1"/>
    <col min="4" max="4" width="12.140625" style="597" customWidth="1"/>
    <col min="5" max="5" width="12.42578125" style="597" customWidth="1"/>
    <col min="6" max="6" width="8" style="597" bestFit="1" customWidth="1"/>
    <col min="7" max="7" width="9" style="597" bestFit="1" customWidth="1"/>
    <col min="8" max="8" width="5.28515625" style="596" customWidth="1"/>
    <col min="9" max="9" width="21.28515625" style="598" bestFit="1" customWidth="1"/>
    <col min="10" max="10" width="10" style="596" bestFit="1" customWidth="1"/>
    <col min="11" max="11" width="11" style="596" customWidth="1"/>
    <col min="12" max="16384" width="11.42578125" style="598"/>
  </cols>
  <sheetData>
    <row r="1" spans="1:11" s="595" customFormat="1" ht="28.5" customHeight="1" x14ac:dyDescent="0.25">
      <c r="A1" s="592" t="s">
        <v>1143</v>
      </c>
      <c r="B1" s="594" t="s">
        <v>1144</v>
      </c>
      <c r="C1" s="595" t="s">
        <v>1182</v>
      </c>
      <c r="D1" s="622" t="s">
        <v>1145</v>
      </c>
      <c r="E1" s="623" t="s">
        <v>1146</v>
      </c>
      <c r="F1" s="624" t="s">
        <v>1147</v>
      </c>
      <c r="G1" s="624" t="s">
        <v>1148</v>
      </c>
      <c r="H1" s="592" t="s">
        <v>1149</v>
      </c>
      <c r="I1" s="592" t="s">
        <v>1152</v>
      </c>
      <c r="J1" s="593" t="s">
        <v>1150</v>
      </c>
      <c r="K1" s="593" t="s">
        <v>1144</v>
      </c>
    </row>
    <row r="2" spans="1:11" x14ac:dyDescent="0.2">
      <c r="A2" s="596">
        <v>1</v>
      </c>
      <c r="B2" s="598" t="s">
        <v>1155</v>
      </c>
      <c r="C2" s="598" t="s">
        <v>1183</v>
      </c>
      <c r="D2" s="597">
        <v>1</v>
      </c>
      <c r="E2" s="597">
        <v>0</v>
      </c>
      <c r="F2" s="597">
        <v>0</v>
      </c>
      <c r="G2" s="597">
        <v>0</v>
      </c>
      <c r="H2" s="596" t="s">
        <v>1153</v>
      </c>
      <c r="I2" s="598" t="s">
        <v>1154</v>
      </c>
      <c r="J2" s="596">
        <v>1</v>
      </c>
      <c r="K2" s="596">
        <v>1</v>
      </c>
    </row>
    <row r="3" spans="1:11" x14ac:dyDescent="0.2">
      <c r="A3" s="596">
        <v>2</v>
      </c>
      <c r="B3" s="598" t="s">
        <v>1155</v>
      </c>
      <c r="C3" s="598" t="s">
        <v>1184</v>
      </c>
      <c r="D3" s="597">
        <v>0</v>
      </c>
      <c r="E3" s="597">
        <v>0</v>
      </c>
      <c r="F3" s="597">
        <v>0</v>
      </c>
      <c r="G3" s="597">
        <v>0</v>
      </c>
      <c r="H3" s="596" t="s">
        <v>1156</v>
      </c>
      <c r="I3" s="598" t="s">
        <v>1157</v>
      </c>
      <c r="J3" s="596">
        <v>2</v>
      </c>
      <c r="K3" s="596">
        <v>1</v>
      </c>
    </row>
    <row r="4" spans="1:11" x14ac:dyDescent="0.2">
      <c r="A4" s="596">
        <v>3</v>
      </c>
      <c r="B4" s="598" t="s">
        <v>1155</v>
      </c>
      <c r="C4" s="598" t="s">
        <v>1185</v>
      </c>
      <c r="D4" s="597">
        <v>1</v>
      </c>
      <c r="E4" s="597">
        <v>0</v>
      </c>
      <c r="F4" s="597">
        <v>0</v>
      </c>
      <c r="G4" s="597">
        <v>0</v>
      </c>
      <c r="H4" s="596" t="s">
        <v>1153</v>
      </c>
      <c r="I4" s="598" t="s">
        <v>1158</v>
      </c>
      <c r="J4" s="596">
        <v>3</v>
      </c>
      <c r="K4" s="596">
        <v>1</v>
      </c>
    </row>
    <row r="5" spans="1:11" x14ac:dyDescent="0.2">
      <c r="A5" s="596">
        <v>4</v>
      </c>
      <c r="B5" s="598" t="s">
        <v>1155</v>
      </c>
      <c r="C5" s="598" t="s">
        <v>1186</v>
      </c>
      <c r="D5" s="597">
        <v>1</v>
      </c>
      <c r="E5" s="597">
        <v>0</v>
      </c>
      <c r="F5" s="597">
        <v>0</v>
      </c>
      <c r="G5" s="597">
        <v>0</v>
      </c>
      <c r="H5" s="596" t="s">
        <v>1153</v>
      </c>
      <c r="I5" s="598" t="s">
        <v>1159</v>
      </c>
      <c r="J5" s="596">
        <v>4</v>
      </c>
      <c r="K5" s="596">
        <v>1</v>
      </c>
    </row>
    <row r="6" spans="1:11" x14ac:dyDescent="0.2">
      <c r="A6" s="596">
        <v>5</v>
      </c>
      <c r="B6" s="598" t="s">
        <v>1155</v>
      </c>
      <c r="C6" s="598" t="s">
        <v>1187</v>
      </c>
      <c r="D6" s="597">
        <v>1</v>
      </c>
      <c r="E6" s="597">
        <v>0</v>
      </c>
      <c r="F6" s="597">
        <v>0</v>
      </c>
      <c r="G6" s="597">
        <v>0</v>
      </c>
      <c r="H6" s="596" t="s">
        <v>1153</v>
      </c>
      <c r="I6" s="598" t="s">
        <v>1160</v>
      </c>
      <c r="J6" s="596">
        <v>5</v>
      </c>
      <c r="K6" s="596">
        <v>1</v>
      </c>
    </row>
    <row r="7" spans="1:11" x14ac:dyDescent="0.2">
      <c r="A7" s="596">
        <v>6</v>
      </c>
      <c r="B7" s="598" t="s">
        <v>1155</v>
      </c>
      <c r="C7" s="598" t="s">
        <v>1188</v>
      </c>
      <c r="D7" s="597">
        <v>1</v>
      </c>
      <c r="E7" s="597">
        <v>0</v>
      </c>
      <c r="F7" s="597">
        <v>0</v>
      </c>
      <c r="G7" s="597">
        <v>0</v>
      </c>
      <c r="H7" s="596" t="s">
        <v>1153</v>
      </c>
      <c r="I7" s="598" t="s">
        <v>1161</v>
      </c>
      <c r="J7" s="596">
        <v>6</v>
      </c>
      <c r="K7" s="596">
        <v>1</v>
      </c>
    </row>
    <row r="8" spans="1:11" x14ac:dyDescent="0.2">
      <c r="A8" s="596">
        <v>7</v>
      </c>
      <c r="B8" s="598" t="s">
        <v>1155</v>
      </c>
      <c r="C8" s="598" t="s">
        <v>1189</v>
      </c>
      <c r="D8" s="597">
        <v>1</v>
      </c>
      <c r="E8" s="597">
        <v>0</v>
      </c>
      <c r="F8" s="597">
        <v>0</v>
      </c>
      <c r="G8" s="597">
        <v>0</v>
      </c>
      <c r="H8" s="596" t="s">
        <v>1153</v>
      </c>
      <c r="I8" s="598" t="s">
        <v>1162</v>
      </c>
      <c r="J8" s="596">
        <v>7</v>
      </c>
      <c r="K8" s="596">
        <v>1</v>
      </c>
    </row>
    <row r="9" spans="1:11" x14ac:dyDescent="0.2">
      <c r="A9" s="596">
        <v>8</v>
      </c>
      <c r="B9" s="598" t="s">
        <v>1155</v>
      </c>
      <c r="C9" s="598" t="s">
        <v>1190</v>
      </c>
      <c r="D9" s="597">
        <v>1</v>
      </c>
      <c r="E9" s="597">
        <v>0</v>
      </c>
      <c r="F9" s="597">
        <v>0</v>
      </c>
      <c r="G9" s="597">
        <v>0</v>
      </c>
      <c r="H9" s="596" t="s">
        <v>1153</v>
      </c>
      <c r="I9" s="598" t="s">
        <v>1163</v>
      </c>
      <c r="J9" s="596">
        <v>8</v>
      </c>
      <c r="K9" s="596">
        <v>1</v>
      </c>
    </row>
    <row r="10" spans="1:11" x14ac:dyDescent="0.2">
      <c r="A10" s="596">
        <v>9</v>
      </c>
      <c r="B10" s="598" t="s">
        <v>1155</v>
      </c>
      <c r="C10" s="598" t="s">
        <v>1191</v>
      </c>
      <c r="D10" s="597">
        <v>1</v>
      </c>
      <c r="E10" s="597">
        <v>0</v>
      </c>
      <c r="F10" s="597">
        <v>0</v>
      </c>
      <c r="G10" s="597">
        <v>0</v>
      </c>
      <c r="H10" s="596" t="s">
        <v>1153</v>
      </c>
      <c r="I10" s="598" t="s">
        <v>1164</v>
      </c>
      <c r="J10" s="596">
        <v>9</v>
      </c>
      <c r="K10" s="596">
        <v>1</v>
      </c>
    </row>
    <row r="11" spans="1:11" x14ac:dyDescent="0.2">
      <c r="A11" s="596">
        <v>10</v>
      </c>
      <c r="B11" s="598" t="s">
        <v>1155</v>
      </c>
      <c r="C11" s="598" t="s">
        <v>1192</v>
      </c>
      <c r="D11" s="597">
        <v>1</v>
      </c>
      <c r="E11" s="597">
        <v>0</v>
      </c>
      <c r="F11" s="597">
        <v>0</v>
      </c>
      <c r="G11" s="597">
        <v>0</v>
      </c>
      <c r="H11" s="596" t="s">
        <v>1153</v>
      </c>
      <c r="I11" s="598" t="s">
        <v>1165</v>
      </c>
      <c r="J11" s="596">
        <v>10</v>
      </c>
      <c r="K11" s="596">
        <v>1</v>
      </c>
    </row>
    <row r="12" spans="1:11" x14ac:dyDescent="0.2">
      <c r="A12" s="596">
        <v>12</v>
      </c>
      <c r="B12" s="598" t="s">
        <v>1155</v>
      </c>
      <c r="C12" s="598" t="s">
        <v>1193</v>
      </c>
      <c r="D12" s="597">
        <v>0</v>
      </c>
      <c r="E12" s="597">
        <v>0</v>
      </c>
      <c r="F12" s="597">
        <v>0</v>
      </c>
      <c r="G12" s="597">
        <v>0</v>
      </c>
      <c r="H12" s="596" t="s">
        <v>1156</v>
      </c>
      <c r="I12" s="598" t="s">
        <v>1166</v>
      </c>
      <c r="J12" s="596">
        <v>12</v>
      </c>
      <c r="K12" s="596">
        <v>1</v>
      </c>
    </row>
    <row r="13" spans="1:11" x14ac:dyDescent="0.2">
      <c r="A13" s="596">
        <v>13</v>
      </c>
      <c r="B13" s="598" t="s">
        <v>1155</v>
      </c>
      <c r="C13" s="598" t="s">
        <v>1194</v>
      </c>
      <c r="D13" s="597">
        <v>1</v>
      </c>
      <c r="E13" s="597">
        <v>0</v>
      </c>
      <c r="F13" s="597">
        <v>0</v>
      </c>
      <c r="G13" s="597">
        <v>0</v>
      </c>
      <c r="H13" s="596" t="s">
        <v>1153</v>
      </c>
      <c r="I13" s="598" t="s">
        <v>1167</v>
      </c>
      <c r="J13" s="596">
        <v>13</v>
      </c>
      <c r="K13" s="596">
        <v>1</v>
      </c>
    </row>
    <row r="14" spans="1:11" x14ac:dyDescent="0.2">
      <c r="A14" s="596">
        <v>15</v>
      </c>
      <c r="B14" s="598" t="s">
        <v>1155</v>
      </c>
      <c r="C14" s="598" t="s">
        <v>1195</v>
      </c>
      <c r="D14" s="597">
        <v>0</v>
      </c>
      <c r="E14" s="597">
        <v>0</v>
      </c>
      <c r="F14" s="597">
        <v>0</v>
      </c>
      <c r="G14" s="597">
        <v>0</v>
      </c>
      <c r="H14" s="596" t="s">
        <v>1156</v>
      </c>
      <c r="I14" s="598" t="s">
        <v>1168</v>
      </c>
      <c r="J14" s="596">
        <v>15</v>
      </c>
      <c r="K14" s="596">
        <v>1</v>
      </c>
    </row>
    <row r="15" spans="1:11" x14ac:dyDescent="0.2">
      <c r="A15" s="596">
        <v>17</v>
      </c>
      <c r="B15" s="598" t="s">
        <v>1155</v>
      </c>
      <c r="C15" s="598" t="s">
        <v>1196</v>
      </c>
      <c r="D15" s="597">
        <v>0</v>
      </c>
      <c r="E15" s="597">
        <v>0</v>
      </c>
      <c r="F15" s="597">
        <v>0</v>
      </c>
      <c r="G15" s="597">
        <v>0</v>
      </c>
      <c r="H15" s="596" t="s">
        <v>1156</v>
      </c>
      <c r="I15" s="598" t="s">
        <v>1169</v>
      </c>
      <c r="J15" s="596">
        <v>17</v>
      </c>
      <c r="K15" s="596">
        <v>1</v>
      </c>
    </row>
    <row r="16" spans="1:11" x14ac:dyDescent="0.2">
      <c r="A16" s="596">
        <v>18</v>
      </c>
      <c r="B16" s="598" t="s">
        <v>1155</v>
      </c>
      <c r="C16" s="598" t="s">
        <v>1197</v>
      </c>
      <c r="D16" s="597">
        <v>0</v>
      </c>
      <c r="E16" s="597">
        <v>0</v>
      </c>
      <c r="F16" s="597">
        <v>0</v>
      </c>
      <c r="G16" s="597">
        <v>0</v>
      </c>
      <c r="H16" s="596" t="s">
        <v>1156</v>
      </c>
      <c r="I16" s="598" t="s">
        <v>1170</v>
      </c>
      <c r="J16" s="596">
        <v>18</v>
      </c>
      <c r="K16" s="596">
        <v>1</v>
      </c>
    </row>
    <row r="17" spans="1:11" x14ac:dyDescent="0.2">
      <c r="A17" s="596">
        <v>19</v>
      </c>
      <c r="B17" s="598" t="s">
        <v>1155</v>
      </c>
      <c r="C17" s="598" t="s">
        <v>1198</v>
      </c>
      <c r="D17" s="597">
        <v>0</v>
      </c>
      <c r="E17" s="597">
        <v>0</v>
      </c>
      <c r="F17" s="597">
        <v>0</v>
      </c>
      <c r="G17" s="597">
        <v>0</v>
      </c>
      <c r="H17" s="596" t="s">
        <v>1156</v>
      </c>
      <c r="I17" s="598" t="s">
        <v>1171</v>
      </c>
      <c r="J17" s="596">
        <v>19</v>
      </c>
      <c r="K17" s="596">
        <v>1</v>
      </c>
    </row>
    <row r="18" spans="1:11" x14ac:dyDescent="0.2">
      <c r="A18" s="596">
        <v>20</v>
      </c>
      <c r="B18" s="598" t="s">
        <v>1155</v>
      </c>
      <c r="C18" s="598" t="s">
        <v>1199</v>
      </c>
      <c r="D18" s="597">
        <v>0</v>
      </c>
      <c r="E18" s="597">
        <v>0</v>
      </c>
      <c r="F18" s="597">
        <v>0</v>
      </c>
      <c r="G18" s="597">
        <v>0</v>
      </c>
      <c r="H18" s="596" t="s">
        <v>1156</v>
      </c>
      <c r="I18" s="598" t="s">
        <v>1172</v>
      </c>
      <c r="J18" s="596">
        <v>20</v>
      </c>
      <c r="K18" s="596">
        <v>1</v>
      </c>
    </row>
    <row r="19" spans="1:11" x14ac:dyDescent="0.2">
      <c r="A19" s="596">
        <v>21</v>
      </c>
      <c r="B19" s="598" t="s">
        <v>1155</v>
      </c>
      <c r="C19" s="598" t="s">
        <v>1200</v>
      </c>
      <c r="D19" s="597">
        <v>1</v>
      </c>
      <c r="E19" s="597">
        <v>0</v>
      </c>
      <c r="F19" s="597">
        <v>0</v>
      </c>
      <c r="G19" s="597">
        <v>0</v>
      </c>
      <c r="H19" s="596" t="s">
        <v>1153</v>
      </c>
      <c r="I19" s="598" t="s">
        <v>1173</v>
      </c>
      <c r="J19" s="596">
        <v>21</v>
      </c>
      <c r="K19" s="596">
        <v>1</v>
      </c>
    </row>
    <row r="20" spans="1:11" x14ac:dyDescent="0.2">
      <c r="A20" s="596">
        <v>22</v>
      </c>
      <c r="B20" s="598" t="s">
        <v>1155</v>
      </c>
      <c r="C20" s="598" t="s">
        <v>1201</v>
      </c>
      <c r="D20" s="597">
        <v>1</v>
      </c>
      <c r="E20" s="597">
        <v>0</v>
      </c>
      <c r="F20" s="597">
        <v>0</v>
      </c>
      <c r="G20" s="597">
        <v>0</v>
      </c>
      <c r="H20" s="596" t="s">
        <v>1153</v>
      </c>
      <c r="I20" s="598" t="s">
        <v>1174</v>
      </c>
      <c r="J20" s="596">
        <v>22</v>
      </c>
      <c r="K20" s="596">
        <v>1</v>
      </c>
    </row>
    <row r="21" spans="1:11" x14ac:dyDescent="0.2">
      <c r="A21" s="596">
        <v>23</v>
      </c>
      <c r="B21" s="598" t="s">
        <v>1155</v>
      </c>
      <c r="C21" s="598" t="s">
        <v>1202</v>
      </c>
      <c r="D21" s="597">
        <v>0</v>
      </c>
      <c r="E21" s="597">
        <v>0</v>
      </c>
      <c r="F21" s="597">
        <v>0</v>
      </c>
      <c r="G21" s="597">
        <v>0</v>
      </c>
      <c r="H21" s="596" t="s">
        <v>1156</v>
      </c>
      <c r="I21" s="598" t="s">
        <v>1175</v>
      </c>
      <c r="J21" s="596">
        <v>23</v>
      </c>
      <c r="K21" s="596">
        <v>1</v>
      </c>
    </row>
    <row r="22" spans="1:11" x14ac:dyDescent="0.2">
      <c r="A22" s="596">
        <v>24</v>
      </c>
      <c r="B22" s="598" t="s">
        <v>1155</v>
      </c>
      <c r="C22" s="598" t="s">
        <v>1203</v>
      </c>
      <c r="D22" s="597">
        <v>1</v>
      </c>
      <c r="E22" s="597">
        <v>0</v>
      </c>
      <c r="F22" s="597">
        <v>0</v>
      </c>
      <c r="G22" s="597">
        <v>0</v>
      </c>
      <c r="H22" s="596" t="s">
        <v>1153</v>
      </c>
      <c r="I22" s="598" t="s">
        <v>1176</v>
      </c>
      <c r="J22" s="596">
        <v>24</v>
      </c>
      <c r="K22" s="596">
        <v>1</v>
      </c>
    </row>
    <row r="23" spans="1:11" x14ac:dyDescent="0.2">
      <c r="A23" s="596">
        <v>25</v>
      </c>
      <c r="B23" s="598" t="s">
        <v>1155</v>
      </c>
      <c r="C23" s="598" t="s">
        <v>1204</v>
      </c>
      <c r="D23" s="597">
        <v>1</v>
      </c>
      <c r="E23" s="597">
        <v>0</v>
      </c>
      <c r="F23" s="597">
        <v>0</v>
      </c>
      <c r="G23" s="597">
        <v>0</v>
      </c>
      <c r="H23" s="596" t="s">
        <v>1153</v>
      </c>
      <c r="I23" s="598" t="s">
        <v>1177</v>
      </c>
      <c r="J23" s="596">
        <v>25</v>
      </c>
      <c r="K23" s="596">
        <v>1</v>
      </c>
    </row>
    <row r="24" spans="1:11" x14ac:dyDescent="0.2">
      <c r="A24" s="596">
        <v>26</v>
      </c>
      <c r="B24" s="598" t="s">
        <v>1155</v>
      </c>
      <c r="C24" s="598" t="s">
        <v>1205</v>
      </c>
      <c r="D24" s="597">
        <v>0</v>
      </c>
      <c r="E24" s="597">
        <v>0</v>
      </c>
      <c r="F24" s="597">
        <v>0</v>
      </c>
      <c r="G24" s="597">
        <v>0</v>
      </c>
      <c r="H24" s="596" t="s">
        <v>1156</v>
      </c>
      <c r="I24" s="598" t="s">
        <v>1178</v>
      </c>
      <c r="J24" s="596">
        <v>26</v>
      </c>
      <c r="K24" s="596">
        <v>1</v>
      </c>
    </row>
    <row r="25" spans="1:11" x14ac:dyDescent="0.2">
      <c r="A25" s="596">
        <v>28</v>
      </c>
      <c r="B25" s="598" t="s">
        <v>1155</v>
      </c>
      <c r="C25" s="598" t="s">
        <v>1206</v>
      </c>
      <c r="D25" s="597">
        <v>0</v>
      </c>
      <c r="E25" s="597">
        <v>0</v>
      </c>
      <c r="F25" s="597">
        <v>0</v>
      </c>
      <c r="G25" s="597">
        <v>0</v>
      </c>
      <c r="H25" s="596" t="s">
        <v>1156</v>
      </c>
      <c r="I25" s="598" t="s">
        <v>1179</v>
      </c>
      <c r="J25" s="596">
        <v>28</v>
      </c>
      <c r="K25" s="596">
        <v>1</v>
      </c>
    </row>
    <row r="26" spans="1:11" x14ac:dyDescent="0.2">
      <c r="A26" s="596">
        <v>29</v>
      </c>
      <c r="B26" s="598" t="s">
        <v>1155</v>
      </c>
      <c r="C26" s="598" t="s">
        <v>1207</v>
      </c>
      <c r="D26" s="597">
        <v>0</v>
      </c>
      <c r="E26" s="597">
        <v>0</v>
      </c>
      <c r="F26" s="597">
        <v>0</v>
      </c>
      <c r="G26" s="597">
        <v>0</v>
      </c>
      <c r="H26" s="596" t="s">
        <v>1156</v>
      </c>
      <c r="I26" s="598" t="s">
        <v>1180</v>
      </c>
      <c r="J26" s="596">
        <v>29</v>
      </c>
      <c r="K26" s="596">
        <v>1</v>
      </c>
    </row>
    <row r="27" spans="1:11" x14ac:dyDescent="0.2">
      <c r="A27" s="596">
        <v>30</v>
      </c>
      <c r="B27" s="598" t="s">
        <v>1155</v>
      </c>
      <c r="C27" s="598" t="s">
        <v>1208</v>
      </c>
      <c r="D27" s="597">
        <v>0</v>
      </c>
      <c r="E27" s="597">
        <v>0</v>
      </c>
      <c r="F27" s="597">
        <v>0</v>
      </c>
      <c r="G27" s="597">
        <v>0</v>
      </c>
      <c r="H27" s="596" t="s">
        <v>1156</v>
      </c>
      <c r="I27" s="598" t="s">
        <v>1181</v>
      </c>
      <c r="J27" s="596">
        <v>30</v>
      </c>
      <c r="K27" s="596">
        <v>1</v>
      </c>
    </row>
    <row r="28" spans="1:11" x14ac:dyDescent="0.2">
      <c r="A28" s="596">
        <v>33</v>
      </c>
      <c r="B28" s="598" t="s">
        <v>26</v>
      </c>
      <c r="C28" s="598" t="s">
        <v>1209</v>
      </c>
      <c r="D28" s="597">
        <v>1.2</v>
      </c>
      <c r="E28" s="597">
        <v>0</v>
      </c>
      <c r="F28" s="597">
        <v>0</v>
      </c>
      <c r="G28" s="597">
        <v>0</v>
      </c>
      <c r="H28" s="596" t="s">
        <v>1153</v>
      </c>
      <c r="I28" s="598" t="s">
        <v>1154</v>
      </c>
      <c r="J28" s="596">
        <v>1</v>
      </c>
      <c r="K28" s="596">
        <v>2</v>
      </c>
    </row>
    <row r="29" spans="1:11" x14ac:dyDescent="0.2">
      <c r="A29" s="596">
        <v>34</v>
      </c>
      <c r="B29" s="598" t="s">
        <v>26</v>
      </c>
      <c r="C29" s="598" t="s">
        <v>1210</v>
      </c>
      <c r="D29" s="597">
        <v>1.2</v>
      </c>
      <c r="E29" s="597">
        <v>0</v>
      </c>
      <c r="F29" s="597">
        <v>0</v>
      </c>
      <c r="G29" s="597">
        <v>0</v>
      </c>
      <c r="H29" s="596" t="s">
        <v>1153</v>
      </c>
      <c r="I29" s="598" t="s">
        <v>1157</v>
      </c>
      <c r="J29" s="596">
        <v>2</v>
      </c>
      <c r="K29" s="596">
        <v>2</v>
      </c>
    </row>
    <row r="30" spans="1:11" x14ac:dyDescent="0.2">
      <c r="A30" s="596">
        <v>35</v>
      </c>
      <c r="B30" s="598" t="s">
        <v>26</v>
      </c>
      <c r="C30" s="598" t="s">
        <v>1211</v>
      </c>
      <c r="D30" s="597">
        <v>1.2</v>
      </c>
      <c r="E30" s="597">
        <v>0</v>
      </c>
      <c r="F30" s="597">
        <v>0</v>
      </c>
      <c r="G30" s="597">
        <v>0</v>
      </c>
      <c r="H30" s="596" t="s">
        <v>1153</v>
      </c>
      <c r="I30" s="598" t="s">
        <v>1158</v>
      </c>
      <c r="J30" s="596">
        <v>3</v>
      </c>
      <c r="K30" s="596">
        <v>2</v>
      </c>
    </row>
    <row r="31" spans="1:11" x14ac:dyDescent="0.2">
      <c r="A31" s="596">
        <v>36</v>
      </c>
      <c r="B31" s="598" t="s">
        <v>26</v>
      </c>
      <c r="C31" s="598" t="s">
        <v>1212</v>
      </c>
      <c r="D31" s="597">
        <v>1.2</v>
      </c>
      <c r="E31" s="597">
        <v>0</v>
      </c>
      <c r="F31" s="597">
        <v>0</v>
      </c>
      <c r="G31" s="597">
        <v>0</v>
      </c>
      <c r="H31" s="596" t="s">
        <v>1153</v>
      </c>
      <c r="I31" s="598" t="s">
        <v>1159</v>
      </c>
      <c r="J31" s="596">
        <v>4</v>
      </c>
      <c r="K31" s="596">
        <v>2</v>
      </c>
    </row>
    <row r="32" spans="1:11" x14ac:dyDescent="0.2">
      <c r="A32" s="596">
        <v>37</v>
      </c>
      <c r="B32" s="598" t="s">
        <v>26</v>
      </c>
      <c r="C32" s="598" t="s">
        <v>1213</v>
      </c>
      <c r="D32" s="597">
        <v>1.2</v>
      </c>
      <c r="E32" s="597">
        <v>0</v>
      </c>
      <c r="F32" s="597">
        <v>0</v>
      </c>
      <c r="G32" s="597">
        <v>0</v>
      </c>
      <c r="H32" s="596" t="s">
        <v>1153</v>
      </c>
      <c r="I32" s="598" t="s">
        <v>1160</v>
      </c>
      <c r="J32" s="596">
        <v>5</v>
      </c>
      <c r="K32" s="596">
        <v>2</v>
      </c>
    </row>
    <row r="33" spans="1:11" x14ac:dyDescent="0.2">
      <c r="A33" s="596">
        <v>38</v>
      </c>
      <c r="B33" s="598" t="s">
        <v>26</v>
      </c>
      <c r="C33" s="598" t="s">
        <v>1214</v>
      </c>
      <c r="D33" s="597">
        <v>1.2</v>
      </c>
      <c r="E33" s="597">
        <v>0</v>
      </c>
      <c r="F33" s="597">
        <v>0</v>
      </c>
      <c r="G33" s="597">
        <v>0</v>
      </c>
      <c r="H33" s="596" t="s">
        <v>1153</v>
      </c>
      <c r="I33" s="598" t="s">
        <v>1161</v>
      </c>
      <c r="J33" s="596">
        <v>6</v>
      </c>
      <c r="K33" s="596">
        <v>2</v>
      </c>
    </row>
    <row r="34" spans="1:11" x14ac:dyDescent="0.2">
      <c r="A34" s="596">
        <v>39</v>
      </c>
      <c r="B34" s="598" t="s">
        <v>26</v>
      </c>
      <c r="C34" s="598" t="s">
        <v>1215</v>
      </c>
      <c r="D34" s="597">
        <v>1.2</v>
      </c>
      <c r="E34" s="597">
        <v>0</v>
      </c>
      <c r="F34" s="597">
        <v>0</v>
      </c>
      <c r="G34" s="597">
        <v>0</v>
      </c>
      <c r="H34" s="596" t="s">
        <v>1153</v>
      </c>
      <c r="I34" s="598" t="s">
        <v>1162</v>
      </c>
      <c r="J34" s="596">
        <v>7</v>
      </c>
      <c r="K34" s="596">
        <v>2</v>
      </c>
    </row>
    <row r="35" spans="1:11" x14ac:dyDescent="0.2">
      <c r="A35" s="596">
        <v>40</v>
      </c>
      <c r="B35" s="598" t="s">
        <v>26</v>
      </c>
      <c r="C35" s="598" t="s">
        <v>1216</v>
      </c>
      <c r="D35" s="597">
        <v>1.2</v>
      </c>
      <c r="E35" s="597">
        <v>0</v>
      </c>
      <c r="F35" s="597">
        <v>0</v>
      </c>
      <c r="G35" s="597">
        <v>0</v>
      </c>
      <c r="H35" s="596" t="s">
        <v>1153</v>
      </c>
      <c r="I35" s="598" t="s">
        <v>1163</v>
      </c>
      <c r="J35" s="596">
        <v>8</v>
      </c>
      <c r="K35" s="596">
        <v>2</v>
      </c>
    </row>
    <row r="36" spans="1:11" x14ac:dyDescent="0.2">
      <c r="A36" s="596">
        <v>41</v>
      </c>
      <c r="B36" s="598" t="s">
        <v>26</v>
      </c>
      <c r="C36" s="598" t="s">
        <v>1217</v>
      </c>
      <c r="D36" s="597">
        <v>1.2</v>
      </c>
      <c r="E36" s="597">
        <v>0</v>
      </c>
      <c r="F36" s="597">
        <v>0</v>
      </c>
      <c r="G36" s="597">
        <v>0</v>
      </c>
      <c r="H36" s="596" t="s">
        <v>1153</v>
      </c>
      <c r="I36" s="598" t="s">
        <v>1164</v>
      </c>
      <c r="J36" s="596">
        <v>9</v>
      </c>
      <c r="K36" s="596">
        <v>2</v>
      </c>
    </row>
    <row r="37" spans="1:11" x14ac:dyDescent="0.2">
      <c r="A37" s="596">
        <v>42</v>
      </c>
      <c r="B37" s="598" t="s">
        <v>26</v>
      </c>
      <c r="C37" s="598" t="s">
        <v>1218</v>
      </c>
      <c r="D37" s="597">
        <v>0</v>
      </c>
      <c r="E37" s="597">
        <v>0</v>
      </c>
      <c r="F37" s="597">
        <v>0</v>
      </c>
      <c r="G37" s="597">
        <v>0</v>
      </c>
      <c r="H37" s="596" t="s">
        <v>1156</v>
      </c>
      <c r="I37" s="598" t="s">
        <v>1165</v>
      </c>
      <c r="J37" s="596">
        <v>10</v>
      </c>
      <c r="K37" s="596">
        <v>2</v>
      </c>
    </row>
    <row r="38" spans="1:11" x14ac:dyDescent="0.2">
      <c r="A38" s="596">
        <v>44</v>
      </c>
      <c r="B38" s="598" t="s">
        <v>26</v>
      </c>
      <c r="C38" s="598" t="s">
        <v>1219</v>
      </c>
      <c r="D38" s="597">
        <v>0</v>
      </c>
      <c r="E38" s="597">
        <v>0</v>
      </c>
      <c r="F38" s="597">
        <v>0</v>
      </c>
      <c r="G38" s="597">
        <v>0</v>
      </c>
      <c r="H38" s="596" t="s">
        <v>1156</v>
      </c>
      <c r="I38" s="598" t="s">
        <v>1166</v>
      </c>
      <c r="J38" s="596">
        <v>12</v>
      </c>
      <c r="K38" s="596">
        <v>2</v>
      </c>
    </row>
    <row r="39" spans="1:11" x14ac:dyDescent="0.2">
      <c r="A39" s="596">
        <v>45</v>
      </c>
      <c r="B39" s="598" t="s">
        <v>26</v>
      </c>
      <c r="C39" s="598" t="s">
        <v>1220</v>
      </c>
      <c r="D39" s="597">
        <v>1.2</v>
      </c>
      <c r="E39" s="597">
        <v>0</v>
      </c>
      <c r="F39" s="597">
        <v>0</v>
      </c>
      <c r="G39" s="597">
        <v>0</v>
      </c>
      <c r="H39" s="596" t="s">
        <v>1153</v>
      </c>
      <c r="I39" s="598" t="s">
        <v>1167</v>
      </c>
      <c r="J39" s="596">
        <v>13</v>
      </c>
      <c r="K39" s="596">
        <v>2</v>
      </c>
    </row>
    <row r="40" spans="1:11" x14ac:dyDescent="0.2">
      <c r="A40" s="596">
        <v>47</v>
      </c>
      <c r="B40" s="598" t="s">
        <v>26</v>
      </c>
      <c r="C40" s="598" t="s">
        <v>1221</v>
      </c>
      <c r="D40" s="597">
        <v>0</v>
      </c>
      <c r="E40" s="597">
        <v>0</v>
      </c>
      <c r="F40" s="597">
        <v>0</v>
      </c>
      <c r="G40" s="597">
        <v>0</v>
      </c>
      <c r="H40" s="596" t="s">
        <v>1156</v>
      </c>
      <c r="I40" s="598" t="s">
        <v>1168</v>
      </c>
      <c r="J40" s="596">
        <v>15</v>
      </c>
      <c r="K40" s="596">
        <v>2</v>
      </c>
    </row>
    <row r="41" spans="1:11" x14ac:dyDescent="0.2">
      <c r="A41" s="596">
        <v>49</v>
      </c>
      <c r="B41" s="598" t="s">
        <v>26</v>
      </c>
      <c r="C41" s="598" t="s">
        <v>1222</v>
      </c>
      <c r="D41" s="597">
        <v>0</v>
      </c>
      <c r="E41" s="597">
        <v>0</v>
      </c>
      <c r="F41" s="597">
        <v>0</v>
      </c>
      <c r="G41" s="597">
        <v>0</v>
      </c>
      <c r="H41" s="596" t="s">
        <v>1156</v>
      </c>
      <c r="I41" s="598" t="s">
        <v>1169</v>
      </c>
      <c r="J41" s="596">
        <v>17</v>
      </c>
      <c r="K41" s="596">
        <v>2</v>
      </c>
    </row>
    <row r="42" spans="1:11" x14ac:dyDescent="0.2">
      <c r="A42" s="596">
        <v>50</v>
      </c>
      <c r="B42" s="598" t="s">
        <v>26</v>
      </c>
      <c r="C42" s="598" t="s">
        <v>1223</v>
      </c>
      <c r="D42" s="597">
        <v>0</v>
      </c>
      <c r="E42" s="597">
        <v>0</v>
      </c>
      <c r="F42" s="597">
        <v>0</v>
      </c>
      <c r="G42" s="597">
        <v>0</v>
      </c>
      <c r="H42" s="596" t="s">
        <v>1156</v>
      </c>
      <c r="I42" s="598" t="s">
        <v>1170</v>
      </c>
      <c r="J42" s="596">
        <v>18</v>
      </c>
      <c r="K42" s="596">
        <v>2</v>
      </c>
    </row>
    <row r="43" spans="1:11" x14ac:dyDescent="0.2">
      <c r="A43" s="596">
        <v>51</v>
      </c>
      <c r="B43" s="598" t="s">
        <v>26</v>
      </c>
      <c r="C43" s="598" t="s">
        <v>1224</v>
      </c>
      <c r="D43" s="597">
        <v>0</v>
      </c>
      <c r="E43" s="597">
        <v>0</v>
      </c>
      <c r="F43" s="597">
        <v>0</v>
      </c>
      <c r="G43" s="597">
        <v>0</v>
      </c>
      <c r="H43" s="596" t="s">
        <v>1156</v>
      </c>
      <c r="I43" s="598" t="s">
        <v>1171</v>
      </c>
      <c r="J43" s="596">
        <v>19</v>
      </c>
      <c r="K43" s="596">
        <v>2</v>
      </c>
    </row>
    <row r="44" spans="1:11" x14ac:dyDescent="0.2">
      <c r="A44" s="596">
        <v>52</v>
      </c>
      <c r="B44" s="598" t="s">
        <v>26</v>
      </c>
      <c r="C44" s="598" t="s">
        <v>1225</v>
      </c>
      <c r="D44" s="597">
        <v>0</v>
      </c>
      <c r="E44" s="597">
        <v>0</v>
      </c>
      <c r="F44" s="597">
        <v>0</v>
      </c>
      <c r="G44" s="597">
        <v>0</v>
      </c>
      <c r="H44" s="596" t="s">
        <v>1156</v>
      </c>
      <c r="I44" s="598" t="s">
        <v>1172</v>
      </c>
      <c r="J44" s="596">
        <v>20</v>
      </c>
      <c r="K44" s="596">
        <v>2</v>
      </c>
    </row>
    <row r="45" spans="1:11" x14ac:dyDescent="0.2">
      <c r="A45" s="596">
        <v>53</v>
      </c>
      <c r="B45" s="598" t="s">
        <v>26</v>
      </c>
      <c r="C45" s="598" t="s">
        <v>1226</v>
      </c>
      <c r="D45" s="597">
        <v>1.2</v>
      </c>
      <c r="E45" s="597">
        <v>0</v>
      </c>
      <c r="F45" s="597">
        <v>0</v>
      </c>
      <c r="G45" s="597">
        <v>0</v>
      </c>
      <c r="H45" s="596" t="s">
        <v>1153</v>
      </c>
      <c r="I45" s="598" t="s">
        <v>1173</v>
      </c>
      <c r="J45" s="596">
        <v>21</v>
      </c>
      <c r="K45" s="596">
        <v>2</v>
      </c>
    </row>
    <row r="46" spans="1:11" x14ac:dyDescent="0.2">
      <c r="A46" s="596">
        <v>54</v>
      </c>
      <c r="B46" s="598" t="s">
        <v>26</v>
      </c>
      <c r="C46" s="598" t="s">
        <v>1227</v>
      </c>
      <c r="D46" s="597">
        <v>1.2</v>
      </c>
      <c r="E46" s="597">
        <v>0</v>
      </c>
      <c r="F46" s="597">
        <v>0</v>
      </c>
      <c r="G46" s="597">
        <v>0</v>
      </c>
      <c r="H46" s="596" t="s">
        <v>1153</v>
      </c>
      <c r="I46" s="598" t="s">
        <v>1174</v>
      </c>
      <c r="J46" s="596">
        <v>22</v>
      </c>
      <c r="K46" s="596">
        <v>2</v>
      </c>
    </row>
    <row r="47" spans="1:11" x14ac:dyDescent="0.2">
      <c r="A47" s="596">
        <v>55</v>
      </c>
      <c r="B47" s="598" t="s">
        <v>26</v>
      </c>
      <c r="C47" s="598" t="s">
        <v>1228</v>
      </c>
      <c r="D47" s="597">
        <v>1.2</v>
      </c>
      <c r="E47" s="597">
        <v>0</v>
      </c>
      <c r="F47" s="597">
        <v>0</v>
      </c>
      <c r="G47" s="597">
        <v>0</v>
      </c>
      <c r="H47" s="596" t="s">
        <v>1153</v>
      </c>
      <c r="I47" s="598" t="s">
        <v>1175</v>
      </c>
      <c r="J47" s="596">
        <v>23</v>
      </c>
      <c r="K47" s="596">
        <v>2</v>
      </c>
    </row>
    <row r="48" spans="1:11" x14ac:dyDescent="0.2">
      <c r="A48" s="596">
        <v>56</v>
      </c>
      <c r="B48" s="598" t="s">
        <v>26</v>
      </c>
      <c r="C48" s="598" t="s">
        <v>1229</v>
      </c>
      <c r="D48" s="597">
        <v>1.2</v>
      </c>
      <c r="E48" s="597">
        <v>0</v>
      </c>
      <c r="F48" s="597">
        <v>0</v>
      </c>
      <c r="G48" s="597">
        <v>0</v>
      </c>
      <c r="H48" s="596" t="s">
        <v>1153</v>
      </c>
      <c r="I48" s="598" t="s">
        <v>1176</v>
      </c>
      <c r="J48" s="596">
        <v>24</v>
      </c>
      <c r="K48" s="596">
        <v>2</v>
      </c>
    </row>
    <row r="49" spans="1:11" x14ac:dyDescent="0.2">
      <c r="A49" s="596">
        <v>57</v>
      </c>
      <c r="B49" s="598" t="s">
        <v>26</v>
      </c>
      <c r="C49" s="598" t="s">
        <v>1230</v>
      </c>
      <c r="D49" s="597">
        <v>1.2</v>
      </c>
      <c r="E49" s="597">
        <v>0</v>
      </c>
      <c r="F49" s="597">
        <v>0</v>
      </c>
      <c r="G49" s="597">
        <v>0</v>
      </c>
      <c r="H49" s="596" t="s">
        <v>1153</v>
      </c>
      <c r="I49" s="598" t="s">
        <v>1177</v>
      </c>
      <c r="J49" s="596">
        <v>25</v>
      </c>
      <c r="K49" s="596">
        <v>2</v>
      </c>
    </row>
    <row r="50" spans="1:11" x14ac:dyDescent="0.2">
      <c r="A50" s="596">
        <v>58</v>
      </c>
      <c r="B50" s="598" t="s">
        <v>26</v>
      </c>
      <c r="C50" s="598" t="s">
        <v>1231</v>
      </c>
      <c r="D50" s="597">
        <v>0</v>
      </c>
      <c r="E50" s="597">
        <v>0</v>
      </c>
      <c r="F50" s="597">
        <v>0</v>
      </c>
      <c r="G50" s="597">
        <v>0</v>
      </c>
      <c r="H50" s="596" t="s">
        <v>1156</v>
      </c>
      <c r="I50" s="598" t="s">
        <v>1178</v>
      </c>
      <c r="J50" s="596">
        <v>26</v>
      </c>
      <c r="K50" s="596">
        <v>2</v>
      </c>
    </row>
    <row r="51" spans="1:11" x14ac:dyDescent="0.2">
      <c r="A51" s="596">
        <v>60</v>
      </c>
      <c r="B51" s="598" t="s">
        <v>26</v>
      </c>
      <c r="C51" s="598" t="s">
        <v>1232</v>
      </c>
      <c r="D51" s="597">
        <v>0</v>
      </c>
      <c r="E51" s="597">
        <v>0</v>
      </c>
      <c r="F51" s="597">
        <v>0</v>
      </c>
      <c r="G51" s="597">
        <v>0</v>
      </c>
      <c r="H51" s="596" t="s">
        <v>1156</v>
      </c>
      <c r="I51" s="598" t="s">
        <v>1179</v>
      </c>
      <c r="J51" s="596">
        <v>28</v>
      </c>
      <c r="K51" s="596">
        <v>2</v>
      </c>
    </row>
    <row r="52" spans="1:11" x14ac:dyDescent="0.2">
      <c r="A52" s="596">
        <v>61</v>
      </c>
      <c r="B52" s="598" t="s">
        <v>26</v>
      </c>
      <c r="C52" s="598" t="s">
        <v>1233</v>
      </c>
      <c r="D52" s="597">
        <v>0</v>
      </c>
      <c r="E52" s="597">
        <v>0</v>
      </c>
      <c r="F52" s="597">
        <v>0</v>
      </c>
      <c r="G52" s="597">
        <v>0</v>
      </c>
      <c r="H52" s="596" t="s">
        <v>1156</v>
      </c>
      <c r="I52" s="598" t="s">
        <v>1180</v>
      </c>
      <c r="J52" s="596">
        <v>29</v>
      </c>
      <c r="K52" s="596">
        <v>2</v>
      </c>
    </row>
    <row r="53" spans="1:11" x14ac:dyDescent="0.2">
      <c r="A53" s="596">
        <v>62</v>
      </c>
      <c r="B53" s="598" t="s">
        <v>26</v>
      </c>
      <c r="C53" s="598" t="s">
        <v>1234</v>
      </c>
      <c r="D53" s="597">
        <v>0</v>
      </c>
      <c r="E53" s="597">
        <v>0</v>
      </c>
      <c r="F53" s="597">
        <v>0</v>
      </c>
      <c r="G53" s="597">
        <v>0</v>
      </c>
      <c r="H53" s="596" t="s">
        <v>1156</v>
      </c>
      <c r="I53" s="598" t="s">
        <v>1181</v>
      </c>
      <c r="J53" s="596">
        <v>30</v>
      </c>
      <c r="K53" s="596">
        <v>2</v>
      </c>
    </row>
    <row r="54" spans="1:11" x14ac:dyDescent="0.2">
      <c r="A54" s="596">
        <v>65</v>
      </c>
      <c r="B54" s="598" t="s">
        <v>25</v>
      </c>
      <c r="C54" s="598" t="s">
        <v>1235</v>
      </c>
      <c r="D54" s="597">
        <v>0.2</v>
      </c>
      <c r="E54" s="597">
        <v>0</v>
      </c>
      <c r="F54" s="597">
        <v>0</v>
      </c>
      <c r="G54" s="597">
        <v>0</v>
      </c>
      <c r="H54" s="596" t="s">
        <v>1153</v>
      </c>
      <c r="I54" s="598" t="s">
        <v>1154</v>
      </c>
      <c r="J54" s="596">
        <v>1</v>
      </c>
      <c r="K54" s="596">
        <v>3</v>
      </c>
    </row>
    <row r="55" spans="1:11" x14ac:dyDescent="0.2">
      <c r="A55" s="596">
        <v>66</v>
      </c>
      <c r="B55" s="598" t="s">
        <v>25</v>
      </c>
      <c r="C55" s="598" t="s">
        <v>1236</v>
      </c>
      <c r="D55" s="597">
        <v>0.2</v>
      </c>
      <c r="E55" s="597">
        <v>0</v>
      </c>
      <c r="F55" s="597">
        <v>0</v>
      </c>
      <c r="G55" s="597">
        <v>0</v>
      </c>
      <c r="H55" s="596" t="s">
        <v>1153</v>
      </c>
      <c r="I55" s="598" t="s">
        <v>1157</v>
      </c>
      <c r="J55" s="596">
        <v>2</v>
      </c>
      <c r="K55" s="596">
        <v>3</v>
      </c>
    </row>
    <row r="56" spans="1:11" x14ac:dyDescent="0.2">
      <c r="A56" s="596">
        <v>67</v>
      </c>
      <c r="B56" s="598" t="s">
        <v>25</v>
      </c>
      <c r="C56" s="598" t="s">
        <v>1237</v>
      </c>
      <c r="D56" s="597">
        <v>0.2</v>
      </c>
      <c r="E56" s="597">
        <v>0</v>
      </c>
      <c r="F56" s="597">
        <v>0</v>
      </c>
      <c r="G56" s="597">
        <v>0</v>
      </c>
      <c r="H56" s="596" t="s">
        <v>1153</v>
      </c>
      <c r="I56" s="598" t="s">
        <v>1158</v>
      </c>
      <c r="J56" s="596">
        <v>3</v>
      </c>
      <c r="K56" s="596">
        <v>3</v>
      </c>
    </row>
    <row r="57" spans="1:11" x14ac:dyDescent="0.2">
      <c r="A57" s="596">
        <v>68</v>
      </c>
      <c r="B57" s="598" t="s">
        <v>25</v>
      </c>
      <c r="C57" s="598" t="s">
        <v>1238</v>
      </c>
      <c r="D57" s="597">
        <v>0.2</v>
      </c>
      <c r="E57" s="597">
        <v>0</v>
      </c>
      <c r="F57" s="597">
        <v>0</v>
      </c>
      <c r="G57" s="597">
        <v>0</v>
      </c>
      <c r="H57" s="596" t="s">
        <v>1153</v>
      </c>
      <c r="I57" s="598" t="s">
        <v>1159</v>
      </c>
      <c r="J57" s="596">
        <v>4</v>
      </c>
      <c r="K57" s="596">
        <v>3</v>
      </c>
    </row>
    <row r="58" spans="1:11" x14ac:dyDescent="0.2">
      <c r="A58" s="596">
        <v>69</v>
      </c>
      <c r="B58" s="598" t="s">
        <v>25</v>
      </c>
      <c r="C58" s="598" t="s">
        <v>1239</v>
      </c>
      <c r="D58" s="597">
        <v>0.2</v>
      </c>
      <c r="E58" s="597">
        <v>0</v>
      </c>
      <c r="F58" s="597">
        <v>0</v>
      </c>
      <c r="G58" s="597">
        <v>0</v>
      </c>
      <c r="H58" s="596" t="s">
        <v>1153</v>
      </c>
      <c r="I58" s="598" t="s">
        <v>1160</v>
      </c>
      <c r="J58" s="596">
        <v>5</v>
      </c>
      <c r="K58" s="596">
        <v>3</v>
      </c>
    </row>
    <row r="59" spans="1:11" x14ac:dyDescent="0.2">
      <c r="A59" s="596">
        <v>70</v>
      </c>
      <c r="B59" s="598" t="s">
        <v>25</v>
      </c>
      <c r="C59" s="598" t="s">
        <v>1240</v>
      </c>
      <c r="D59" s="597">
        <v>0.2</v>
      </c>
      <c r="E59" s="597">
        <v>0</v>
      </c>
      <c r="F59" s="597">
        <v>0</v>
      </c>
      <c r="G59" s="597">
        <v>0</v>
      </c>
      <c r="H59" s="596" t="s">
        <v>1153</v>
      </c>
      <c r="I59" s="598" t="s">
        <v>1161</v>
      </c>
      <c r="J59" s="596">
        <v>6</v>
      </c>
      <c r="K59" s="596">
        <v>3</v>
      </c>
    </row>
    <row r="60" spans="1:11" x14ac:dyDescent="0.2">
      <c r="A60" s="596">
        <v>71</v>
      </c>
      <c r="B60" s="598" t="s">
        <v>25</v>
      </c>
      <c r="C60" s="598" t="s">
        <v>1241</v>
      </c>
      <c r="D60" s="597">
        <v>0.2</v>
      </c>
      <c r="E60" s="597">
        <v>0</v>
      </c>
      <c r="F60" s="597">
        <v>0</v>
      </c>
      <c r="G60" s="597">
        <v>0</v>
      </c>
      <c r="H60" s="596" t="s">
        <v>1153</v>
      </c>
      <c r="I60" s="598" t="s">
        <v>1162</v>
      </c>
      <c r="J60" s="596">
        <v>7</v>
      </c>
      <c r="K60" s="596">
        <v>3</v>
      </c>
    </row>
    <row r="61" spans="1:11" x14ac:dyDescent="0.2">
      <c r="A61" s="596">
        <v>72</v>
      </c>
      <c r="B61" s="598" t="s">
        <v>25</v>
      </c>
      <c r="C61" s="598" t="s">
        <v>1242</v>
      </c>
      <c r="D61" s="597">
        <v>0.2</v>
      </c>
      <c r="E61" s="597">
        <v>0</v>
      </c>
      <c r="F61" s="597">
        <v>0</v>
      </c>
      <c r="G61" s="597">
        <v>0</v>
      </c>
      <c r="H61" s="596" t="s">
        <v>1153</v>
      </c>
      <c r="I61" s="598" t="s">
        <v>1163</v>
      </c>
      <c r="J61" s="596">
        <v>8</v>
      </c>
      <c r="K61" s="596">
        <v>3</v>
      </c>
    </row>
    <row r="62" spans="1:11" x14ac:dyDescent="0.2">
      <c r="A62" s="596">
        <v>73</v>
      </c>
      <c r="B62" s="598" t="s">
        <v>25</v>
      </c>
      <c r="C62" s="598" t="s">
        <v>1243</v>
      </c>
      <c r="D62" s="597">
        <v>0.2</v>
      </c>
      <c r="E62" s="597">
        <v>0</v>
      </c>
      <c r="F62" s="597">
        <v>0</v>
      </c>
      <c r="G62" s="597">
        <v>0</v>
      </c>
      <c r="H62" s="596" t="s">
        <v>1153</v>
      </c>
      <c r="I62" s="598" t="s">
        <v>1164</v>
      </c>
      <c r="J62" s="596">
        <v>9</v>
      </c>
      <c r="K62" s="596">
        <v>3</v>
      </c>
    </row>
    <row r="63" spans="1:11" x14ac:dyDescent="0.2">
      <c r="A63" s="596">
        <v>74</v>
      </c>
      <c r="B63" s="598" t="s">
        <v>25</v>
      </c>
      <c r="C63" s="598" t="s">
        <v>1244</v>
      </c>
      <c r="D63" s="597">
        <v>0</v>
      </c>
      <c r="E63" s="597">
        <v>0</v>
      </c>
      <c r="F63" s="597">
        <v>0</v>
      </c>
      <c r="G63" s="597">
        <v>0</v>
      </c>
      <c r="H63" s="596" t="s">
        <v>1156</v>
      </c>
      <c r="I63" s="598" t="s">
        <v>1165</v>
      </c>
      <c r="J63" s="596">
        <v>10</v>
      </c>
      <c r="K63" s="596">
        <v>3</v>
      </c>
    </row>
    <row r="64" spans="1:11" x14ac:dyDescent="0.2">
      <c r="A64" s="596">
        <v>76</v>
      </c>
      <c r="B64" s="598" t="s">
        <v>25</v>
      </c>
      <c r="C64" s="598" t="s">
        <v>1245</v>
      </c>
      <c r="D64" s="597">
        <v>0.2</v>
      </c>
      <c r="E64" s="597">
        <v>0</v>
      </c>
      <c r="F64" s="597">
        <v>0</v>
      </c>
      <c r="G64" s="597">
        <v>0</v>
      </c>
      <c r="H64" s="596" t="s">
        <v>1153</v>
      </c>
      <c r="I64" s="598" t="s">
        <v>1166</v>
      </c>
      <c r="J64" s="596">
        <v>12</v>
      </c>
      <c r="K64" s="596">
        <v>3</v>
      </c>
    </row>
    <row r="65" spans="1:13" x14ac:dyDescent="0.2">
      <c r="A65" s="596">
        <v>77</v>
      </c>
      <c r="B65" s="598" t="s">
        <v>25</v>
      </c>
      <c r="C65" s="598" t="s">
        <v>1246</v>
      </c>
      <c r="D65" s="597">
        <v>0.2</v>
      </c>
      <c r="E65" s="597">
        <v>0</v>
      </c>
      <c r="F65" s="597">
        <v>0</v>
      </c>
      <c r="G65" s="597">
        <v>0</v>
      </c>
      <c r="H65" s="596" t="s">
        <v>1153</v>
      </c>
      <c r="I65" s="598" t="s">
        <v>1167</v>
      </c>
      <c r="J65" s="596">
        <v>13</v>
      </c>
      <c r="K65" s="596">
        <v>3</v>
      </c>
    </row>
    <row r="66" spans="1:13" x14ac:dyDescent="0.2">
      <c r="A66" s="596">
        <v>79</v>
      </c>
      <c r="B66" s="598" t="s">
        <v>25</v>
      </c>
      <c r="C66" s="598" t="s">
        <v>1247</v>
      </c>
      <c r="D66" s="597">
        <v>0.2</v>
      </c>
      <c r="E66" s="597">
        <v>0</v>
      </c>
      <c r="F66" s="597">
        <v>0</v>
      </c>
      <c r="G66" s="597">
        <v>0</v>
      </c>
      <c r="H66" s="596" t="s">
        <v>1153</v>
      </c>
      <c r="I66" s="598" t="s">
        <v>1168</v>
      </c>
      <c r="J66" s="596">
        <v>15</v>
      </c>
      <c r="K66" s="596">
        <v>3</v>
      </c>
    </row>
    <row r="67" spans="1:13" x14ac:dyDescent="0.2">
      <c r="A67" s="596">
        <v>81</v>
      </c>
      <c r="B67" s="598" t="s">
        <v>25</v>
      </c>
      <c r="C67" s="598" t="s">
        <v>1248</v>
      </c>
      <c r="D67" s="597">
        <v>0.1</v>
      </c>
      <c r="E67" s="597">
        <v>0</v>
      </c>
      <c r="F67" s="597">
        <v>25</v>
      </c>
      <c r="G67" s="597">
        <v>0</v>
      </c>
      <c r="H67" s="596" t="s">
        <v>1153</v>
      </c>
      <c r="I67" s="598" t="s">
        <v>1169</v>
      </c>
      <c r="J67" s="596">
        <v>17</v>
      </c>
      <c r="K67" s="596">
        <v>3</v>
      </c>
    </row>
    <row r="68" spans="1:13" x14ac:dyDescent="0.2">
      <c r="A68" s="596">
        <v>82</v>
      </c>
      <c r="B68" s="598" t="s">
        <v>25</v>
      </c>
      <c r="C68" s="598" t="s">
        <v>1249</v>
      </c>
      <c r="D68" s="597">
        <v>0.1</v>
      </c>
      <c r="E68" s="597">
        <v>0</v>
      </c>
      <c r="F68" s="597">
        <v>0</v>
      </c>
      <c r="G68" s="597">
        <v>25</v>
      </c>
      <c r="H68" s="596" t="s">
        <v>1153</v>
      </c>
      <c r="I68" s="598" t="s">
        <v>1170</v>
      </c>
      <c r="J68" s="596">
        <v>18</v>
      </c>
      <c r="K68" s="596">
        <v>3</v>
      </c>
      <c r="M68" s="598" t="s">
        <v>1815</v>
      </c>
    </row>
    <row r="69" spans="1:13" x14ac:dyDescent="0.2">
      <c r="A69" s="596">
        <v>83</v>
      </c>
      <c r="B69" s="598" t="s">
        <v>25</v>
      </c>
      <c r="C69" s="598" t="s">
        <v>1250</v>
      </c>
      <c r="D69" s="597">
        <v>0.1</v>
      </c>
      <c r="E69" s="597">
        <v>0</v>
      </c>
      <c r="F69" s="597">
        <v>0</v>
      </c>
      <c r="G69" s="597">
        <v>25</v>
      </c>
      <c r="H69" s="596" t="s">
        <v>1153</v>
      </c>
      <c r="I69" s="598" t="s">
        <v>1171</v>
      </c>
      <c r="J69" s="596">
        <v>19</v>
      </c>
      <c r="K69" s="596">
        <v>3</v>
      </c>
      <c r="M69" s="598" t="s">
        <v>1815</v>
      </c>
    </row>
    <row r="70" spans="1:13" x14ac:dyDescent="0.2">
      <c r="A70" s="596">
        <v>84</v>
      </c>
      <c r="B70" s="598" t="s">
        <v>25</v>
      </c>
      <c r="C70" s="598" t="s">
        <v>1251</v>
      </c>
      <c r="D70" s="597">
        <v>0.2</v>
      </c>
      <c r="E70" s="597">
        <v>0</v>
      </c>
      <c r="F70" s="597">
        <v>0</v>
      </c>
      <c r="G70" s="597">
        <v>0</v>
      </c>
      <c r="H70" s="596" t="s">
        <v>1153</v>
      </c>
      <c r="I70" s="598" t="s">
        <v>1172</v>
      </c>
      <c r="J70" s="596">
        <v>20</v>
      </c>
      <c r="K70" s="596">
        <v>3</v>
      </c>
    </row>
    <row r="71" spans="1:13" x14ac:dyDescent="0.2">
      <c r="A71" s="596">
        <v>85</v>
      </c>
      <c r="B71" s="598" t="s">
        <v>25</v>
      </c>
      <c r="C71" s="598" t="s">
        <v>1252</v>
      </c>
      <c r="D71" s="597">
        <v>0.2</v>
      </c>
      <c r="E71" s="597">
        <v>0</v>
      </c>
      <c r="F71" s="597">
        <v>0</v>
      </c>
      <c r="G71" s="597">
        <v>0</v>
      </c>
      <c r="H71" s="596" t="s">
        <v>1153</v>
      </c>
      <c r="I71" s="598" t="s">
        <v>1173</v>
      </c>
      <c r="J71" s="596">
        <v>21</v>
      </c>
      <c r="K71" s="596">
        <v>3</v>
      </c>
    </row>
    <row r="72" spans="1:13" x14ac:dyDescent="0.2">
      <c r="A72" s="596">
        <v>86</v>
      </c>
      <c r="B72" s="598" t="s">
        <v>25</v>
      </c>
      <c r="C72" s="598" t="s">
        <v>1253</v>
      </c>
      <c r="D72" s="597">
        <v>0.2</v>
      </c>
      <c r="E72" s="597">
        <v>0</v>
      </c>
      <c r="F72" s="597">
        <v>0</v>
      </c>
      <c r="G72" s="597">
        <v>0</v>
      </c>
      <c r="H72" s="596" t="s">
        <v>1153</v>
      </c>
      <c r="I72" s="598" t="s">
        <v>1174</v>
      </c>
      <c r="J72" s="596">
        <v>22</v>
      </c>
      <c r="K72" s="596">
        <v>3</v>
      </c>
    </row>
    <row r="73" spans="1:13" x14ac:dyDescent="0.2">
      <c r="A73" s="596">
        <v>87</v>
      </c>
      <c r="B73" s="598" t="s">
        <v>25</v>
      </c>
      <c r="C73" s="598" t="s">
        <v>1254</v>
      </c>
      <c r="D73" s="597">
        <v>0.2</v>
      </c>
      <c r="E73" s="597">
        <v>0</v>
      </c>
      <c r="F73" s="597">
        <v>0</v>
      </c>
      <c r="G73" s="597">
        <v>0</v>
      </c>
      <c r="H73" s="596" t="s">
        <v>1153</v>
      </c>
      <c r="I73" s="598" t="s">
        <v>1175</v>
      </c>
      <c r="J73" s="596">
        <v>23</v>
      </c>
      <c r="K73" s="596">
        <v>3</v>
      </c>
    </row>
    <row r="74" spans="1:13" x14ac:dyDescent="0.2">
      <c r="A74" s="596">
        <v>88</v>
      </c>
      <c r="B74" s="598" t="s">
        <v>25</v>
      </c>
      <c r="C74" s="598" t="s">
        <v>1255</v>
      </c>
      <c r="D74" s="597">
        <v>0.2</v>
      </c>
      <c r="E74" s="597">
        <v>0</v>
      </c>
      <c r="F74" s="597">
        <v>0</v>
      </c>
      <c r="G74" s="597">
        <v>0</v>
      </c>
      <c r="H74" s="596" t="s">
        <v>1153</v>
      </c>
      <c r="I74" s="598" t="s">
        <v>1176</v>
      </c>
      <c r="J74" s="596">
        <v>24</v>
      </c>
      <c r="K74" s="596">
        <v>3</v>
      </c>
    </row>
    <row r="75" spans="1:13" x14ac:dyDescent="0.2">
      <c r="A75" s="596">
        <v>89</v>
      </c>
      <c r="B75" s="598" t="s">
        <v>25</v>
      </c>
      <c r="C75" s="598" t="s">
        <v>1256</v>
      </c>
      <c r="D75" s="597">
        <v>0.2</v>
      </c>
      <c r="E75" s="597">
        <v>0</v>
      </c>
      <c r="F75" s="597">
        <v>0</v>
      </c>
      <c r="G75" s="597">
        <v>0</v>
      </c>
      <c r="H75" s="596" t="s">
        <v>1153</v>
      </c>
      <c r="I75" s="598" t="s">
        <v>1177</v>
      </c>
      <c r="J75" s="596">
        <v>25</v>
      </c>
      <c r="K75" s="596">
        <v>3</v>
      </c>
    </row>
    <row r="76" spans="1:13" x14ac:dyDescent="0.2">
      <c r="A76" s="596">
        <v>90</v>
      </c>
      <c r="B76" s="598" t="s">
        <v>25</v>
      </c>
      <c r="C76" s="598" t="s">
        <v>1257</v>
      </c>
      <c r="D76" s="597">
        <v>0.2</v>
      </c>
      <c r="E76" s="597">
        <v>0</v>
      </c>
      <c r="F76" s="597">
        <v>0</v>
      </c>
      <c r="G76" s="597">
        <v>0</v>
      </c>
      <c r="H76" s="596" t="s">
        <v>1153</v>
      </c>
      <c r="I76" s="598" t="s">
        <v>1178</v>
      </c>
      <c r="J76" s="596">
        <v>26</v>
      </c>
      <c r="K76" s="596">
        <v>3</v>
      </c>
    </row>
    <row r="77" spans="1:13" x14ac:dyDescent="0.2">
      <c r="A77" s="596">
        <v>92</v>
      </c>
      <c r="B77" s="598" t="s">
        <v>25</v>
      </c>
      <c r="C77" s="598" t="s">
        <v>1258</v>
      </c>
      <c r="D77" s="597">
        <v>0.2</v>
      </c>
      <c r="E77" s="597">
        <v>0</v>
      </c>
      <c r="F77" s="597">
        <v>0</v>
      </c>
      <c r="G77" s="597">
        <v>0</v>
      </c>
      <c r="H77" s="596" t="s">
        <v>1153</v>
      </c>
      <c r="I77" s="598" t="s">
        <v>1179</v>
      </c>
      <c r="J77" s="596">
        <v>28</v>
      </c>
      <c r="K77" s="596">
        <v>3</v>
      </c>
    </row>
    <row r="78" spans="1:13" x14ac:dyDescent="0.2">
      <c r="A78" s="596">
        <v>93</v>
      </c>
      <c r="B78" s="598" t="s">
        <v>25</v>
      </c>
      <c r="C78" s="598" t="s">
        <v>1259</v>
      </c>
      <c r="D78" s="597">
        <v>0.2</v>
      </c>
      <c r="E78" s="597">
        <v>0</v>
      </c>
      <c r="F78" s="597">
        <v>0</v>
      </c>
      <c r="G78" s="597">
        <v>0</v>
      </c>
      <c r="H78" s="596" t="s">
        <v>1153</v>
      </c>
      <c r="I78" s="598" t="s">
        <v>1180</v>
      </c>
      <c r="J78" s="596">
        <v>29</v>
      </c>
      <c r="K78" s="596">
        <v>3</v>
      </c>
    </row>
    <row r="79" spans="1:13" x14ac:dyDescent="0.2">
      <c r="A79" s="596">
        <v>94</v>
      </c>
      <c r="B79" s="598" t="s">
        <v>25</v>
      </c>
      <c r="C79" s="598" t="s">
        <v>1260</v>
      </c>
      <c r="D79" s="597">
        <v>0.1</v>
      </c>
      <c r="E79" s="597">
        <v>0</v>
      </c>
      <c r="F79" s="597">
        <v>0</v>
      </c>
      <c r="G79" s="597">
        <v>25</v>
      </c>
      <c r="H79" s="596" t="s">
        <v>1153</v>
      </c>
      <c r="I79" s="598" t="s">
        <v>1181</v>
      </c>
      <c r="J79" s="596">
        <v>30</v>
      </c>
      <c r="K79" s="596">
        <v>3</v>
      </c>
      <c r="M79" s="598" t="s">
        <v>1815</v>
      </c>
    </row>
    <row r="80" spans="1:13" x14ac:dyDescent="0.2">
      <c r="A80" s="596">
        <v>97</v>
      </c>
      <c r="B80" s="598" t="s">
        <v>22</v>
      </c>
      <c r="C80" s="598" t="s">
        <v>1261</v>
      </c>
      <c r="D80" s="597">
        <v>1</v>
      </c>
      <c r="E80" s="597">
        <v>0</v>
      </c>
      <c r="F80" s="597">
        <v>0</v>
      </c>
      <c r="G80" s="597">
        <v>0</v>
      </c>
      <c r="H80" s="596" t="s">
        <v>1153</v>
      </c>
      <c r="I80" s="598" t="s">
        <v>1154</v>
      </c>
      <c r="J80" s="596">
        <v>1</v>
      </c>
      <c r="K80" s="596">
        <v>4</v>
      </c>
    </row>
    <row r="81" spans="1:11" x14ac:dyDescent="0.2">
      <c r="A81" s="596">
        <v>98</v>
      </c>
      <c r="B81" s="598" t="s">
        <v>22</v>
      </c>
      <c r="C81" s="598" t="s">
        <v>1262</v>
      </c>
      <c r="D81" s="597">
        <v>1</v>
      </c>
      <c r="E81" s="597">
        <v>0</v>
      </c>
      <c r="F81" s="597">
        <v>0</v>
      </c>
      <c r="G81" s="597">
        <v>0</v>
      </c>
      <c r="H81" s="596" t="s">
        <v>1153</v>
      </c>
      <c r="I81" s="598" t="s">
        <v>1157</v>
      </c>
      <c r="J81" s="596">
        <v>2</v>
      </c>
      <c r="K81" s="596">
        <v>4</v>
      </c>
    </row>
    <row r="82" spans="1:11" x14ac:dyDescent="0.2">
      <c r="A82" s="596">
        <v>99</v>
      </c>
      <c r="B82" s="598" t="s">
        <v>22</v>
      </c>
      <c r="C82" s="598" t="s">
        <v>1263</v>
      </c>
      <c r="D82" s="597">
        <v>1</v>
      </c>
      <c r="E82" s="597">
        <v>0</v>
      </c>
      <c r="F82" s="597">
        <v>0</v>
      </c>
      <c r="G82" s="597">
        <v>0</v>
      </c>
      <c r="H82" s="596" t="s">
        <v>1153</v>
      </c>
      <c r="I82" s="598" t="s">
        <v>1158</v>
      </c>
      <c r="J82" s="596">
        <v>3</v>
      </c>
      <c r="K82" s="596">
        <v>4</v>
      </c>
    </row>
    <row r="83" spans="1:11" x14ac:dyDescent="0.2">
      <c r="A83" s="596">
        <v>100</v>
      </c>
      <c r="B83" s="598" t="s">
        <v>22</v>
      </c>
      <c r="C83" s="598" t="s">
        <v>1264</v>
      </c>
      <c r="D83" s="597">
        <v>1</v>
      </c>
      <c r="E83" s="597">
        <v>0</v>
      </c>
      <c r="F83" s="597">
        <v>0</v>
      </c>
      <c r="G83" s="597">
        <v>0</v>
      </c>
      <c r="H83" s="596" t="s">
        <v>1153</v>
      </c>
      <c r="I83" s="598" t="s">
        <v>1159</v>
      </c>
      <c r="J83" s="596">
        <v>4</v>
      </c>
      <c r="K83" s="596">
        <v>4</v>
      </c>
    </row>
    <row r="84" spans="1:11" x14ac:dyDescent="0.2">
      <c r="A84" s="596">
        <v>101</v>
      </c>
      <c r="B84" s="598" t="s">
        <v>22</v>
      </c>
      <c r="C84" s="598" t="s">
        <v>1265</v>
      </c>
      <c r="D84" s="597">
        <v>1</v>
      </c>
      <c r="E84" s="597">
        <v>0</v>
      </c>
      <c r="F84" s="597">
        <v>0</v>
      </c>
      <c r="G84" s="597">
        <v>0</v>
      </c>
      <c r="H84" s="596" t="s">
        <v>1153</v>
      </c>
      <c r="I84" s="598" t="s">
        <v>1160</v>
      </c>
      <c r="J84" s="596">
        <v>5</v>
      </c>
      <c r="K84" s="596">
        <v>4</v>
      </c>
    </row>
    <row r="85" spans="1:11" x14ac:dyDescent="0.2">
      <c r="A85" s="596">
        <v>102</v>
      </c>
      <c r="B85" s="598" t="s">
        <v>22</v>
      </c>
      <c r="C85" s="598" t="s">
        <v>1266</v>
      </c>
      <c r="D85" s="597">
        <v>1</v>
      </c>
      <c r="E85" s="597">
        <v>0</v>
      </c>
      <c r="F85" s="597">
        <v>0</v>
      </c>
      <c r="G85" s="597">
        <v>0</v>
      </c>
      <c r="H85" s="596" t="s">
        <v>1153</v>
      </c>
      <c r="I85" s="598" t="s">
        <v>1161</v>
      </c>
      <c r="J85" s="596">
        <v>6</v>
      </c>
      <c r="K85" s="596">
        <v>4</v>
      </c>
    </row>
    <row r="86" spans="1:11" x14ac:dyDescent="0.2">
      <c r="A86" s="596">
        <v>103</v>
      </c>
      <c r="B86" s="598" t="s">
        <v>22</v>
      </c>
      <c r="C86" s="598" t="s">
        <v>1267</v>
      </c>
      <c r="D86" s="597">
        <v>1</v>
      </c>
      <c r="E86" s="597">
        <v>0</v>
      </c>
      <c r="F86" s="597">
        <v>0</v>
      </c>
      <c r="G86" s="597">
        <v>0</v>
      </c>
      <c r="H86" s="596" t="s">
        <v>1153</v>
      </c>
      <c r="I86" s="598" t="s">
        <v>1162</v>
      </c>
      <c r="J86" s="596">
        <v>7</v>
      </c>
      <c r="K86" s="596">
        <v>4</v>
      </c>
    </row>
    <row r="87" spans="1:11" x14ac:dyDescent="0.2">
      <c r="A87" s="596">
        <v>104</v>
      </c>
      <c r="B87" s="598" t="s">
        <v>22</v>
      </c>
      <c r="C87" s="598" t="s">
        <v>1268</v>
      </c>
      <c r="D87" s="597">
        <v>1</v>
      </c>
      <c r="E87" s="597">
        <v>0</v>
      </c>
      <c r="F87" s="597">
        <v>0</v>
      </c>
      <c r="G87" s="597">
        <v>0</v>
      </c>
      <c r="H87" s="596" t="s">
        <v>1153</v>
      </c>
      <c r="I87" s="598" t="s">
        <v>1163</v>
      </c>
      <c r="J87" s="596">
        <v>8</v>
      </c>
      <c r="K87" s="596">
        <v>4</v>
      </c>
    </row>
    <row r="88" spans="1:11" x14ac:dyDescent="0.2">
      <c r="A88" s="596">
        <v>105</v>
      </c>
      <c r="B88" s="598" t="s">
        <v>22</v>
      </c>
      <c r="C88" s="598" t="s">
        <v>1269</v>
      </c>
      <c r="D88" s="597">
        <v>1</v>
      </c>
      <c r="E88" s="597">
        <v>0</v>
      </c>
      <c r="F88" s="597">
        <v>0</v>
      </c>
      <c r="G88" s="597">
        <v>0</v>
      </c>
      <c r="H88" s="596" t="s">
        <v>1153</v>
      </c>
      <c r="I88" s="598" t="s">
        <v>1164</v>
      </c>
      <c r="J88" s="596">
        <v>9</v>
      </c>
      <c r="K88" s="596">
        <v>4</v>
      </c>
    </row>
    <row r="89" spans="1:11" x14ac:dyDescent="0.2">
      <c r="A89" s="596">
        <v>106</v>
      </c>
      <c r="B89" s="598" t="s">
        <v>22</v>
      </c>
      <c r="C89" s="598" t="s">
        <v>1270</v>
      </c>
      <c r="D89" s="597">
        <v>0</v>
      </c>
      <c r="E89" s="597">
        <v>0</v>
      </c>
      <c r="F89" s="597">
        <v>0</v>
      </c>
      <c r="G89" s="597">
        <v>0</v>
      </c>
      <c r="H89" s="596" t="s">
        <v>1156</v>
      </c>
      <c r="I89" s="598" t="s">
        <v>1165</v>
      </c>
      <c r="J89" s="596">
        <v>10</v>
      </c>
      <c r="K89" s="596">
        <v>4</v>
      </c>
    </row>
    <row r="90" spans="1:11" x14ac:dyDescent="0.2">
      <c r="A90" s="596">
        <v>108</v>
      </c>
      <c r="B90" s="598" t="s">
        <v>22</v>
      </c>
      <c r="C90" s="598" t="s">
        <v>1271</v>
      </c>
      <c r="D90" s="597">
        <v>1</v>
      </c>
      <c r="E90" s="597">
        <v>0</v>
      </c>
      <c r="F90" s="597">
        <v>0</v>
      </c>
      <c r="G90" s="597">
        <v>0</v>
      </c>
      <c r="H90" s="596" t="s">
        <v>1153</v>
      </c>
      <c r="I90" s="598" t="s">
        <v>1166</v>
      </c>
      <c r="J90" s="596">
        <v>12</v>
      </c>
      <c r="K90" s="596">
        <v>4</v>
      </c>
    </row>
    <row r="91" spans="1:11" x14ac:dyDescent="0.2">
      <c r="A91" s="596">
        <v>109</v>
      </c>
      <c r="B91" s="598" t="s">
        <v>22</v>
      </c>
      <c r="C91" s="598" t="s">
        <v>1272</v>
      </c>
      <c r="D91" s="597">
        <v>1</v>
      </c>
      <c r="E91" s="597">
        <v>0</v>
      </c>
      <c r="F91" s="597">
        <v>0</v>
      </c>
      <c r="G91" s="597">
        <v>0</v>
      </c>
      <c r="H91" s="596" t="s">
        <v>1153</v>
      </c>
      <c r="I91" s="598" t="s">
        <v>1167</v>
      </c>
      <c r="J91" s="596">
        <v>13</v>
      </c>
      <c r="K91" s="596">
        <v>4</v>
      </c>
    </row>
    <row r="92" spans="1:11" x14ac:dyDescent="0.2">
      <c r="A92" s="596">
        <v>111</v>
      </c>
      <c r="B92" s="598" t="s">
        <v>22</v>
      </c>
      <c r="C92" s="598" t="s">
        <v>1273</v>
      </c>
      <c r="D92" s="597">
        <v>1</v>
      </c>
      <c r="E92" s="597">
        <v>0</v>
      </c>
      <c r="F92" s="597">
        <v>0</v>
      </c>
      <c r="G92" s="597">
        <v>0</v>
      </c>
      <c r="H92" s="596" t="s">
        <v>1153</v>
      </c>
      <c r="I92" s="598" t="s">
        <v>1168</v>
      </c>
      <c r="J92" s="596">
        <v>15</v>
      </c>
      <c r="K92" s="596">
        <v>4</v>
      </c>
    </row>
    <row r="93" spans="1:11" x14ac:dyDescent="0.2">
      <c r="A93" s="596">
        <v>113</v>
      </c>
      <c r="B93" s="598" t="s">
        <v>22</v>
      </c>
      <c r="C93" s="598" t="s">
        <v>1274</v>
      </c>
      <c r="D93" s="597">
        <v>0.1</v>
      </c>
      <c r="E93" s="597">
        <v>0</v>
      </c>
      <c r="F93" s="597">
        <v>0</v>
      </c>
      <c r="G93" s="597">
        <v>0</v>
      </c>
      <c r="H93" s="596" t="s">
        <v>1153</v>
      </c>
      <c r="I93" s="598" t="s">
        <v>1169</v>
      </c>
      <c r="J93" s="596">
        <v>17</v>
      </c>
      <c r="K93" s="596">
        <v>4</v>
      </c>
    </row>
    <row r="94" spans="1:11" x14ac:dyDescent="0.2">
      <c r="A94" s="596">
        <v>114</v>
      </c>
      <c r="B94" s="598" t="s">
        <v>22</v>
      </c>
      <c r="C94" s="598" t="s">
        <v>1275</v>
      </c>
      <c r="D94" s="597">
        <v>0.1</v>
      </c>
      <c r="E94" s="597">
        <v>0</v>
      </c>
      <c r="F94" s="597">
        <v>0</v>
      </c>
      <c r="G94" s="597">
        <v>0</v>
      </c>
      <c r="H94" s="596" t="s">
        <v>1153</v>
      </c>
      <c r="I94" s="598" t="s">
        <v>1170</v>
      </c>
      <c r="J94" s="596">
        <v>18</v>
      </c>
      <c r="K94" s="596">
        <v>4</v>
      </c>
    </row>
    <row r="95" spans="1:11" x14ac:dyDescent="0.2">
      <c r="A95" s="596">
        <v>115</v>
      </c>
      <c r="B95" s="598" t="s">
        <v>22</v>
      </c>
      <c r="C95" s="598" t="s">
        <v>1276</v>
      </c>
      <c r="D95" s="597">
        <v>0.1</v>
      </c>
      <c r="E95" s="597">
        <v>0</v>
      </c>
      <c r="F95" s="597">
        <v>0</v>
      </c>
      <c r="G95" s="597">
        <v>0</v>
      </c>
      <c r="H95" s="596" t="s">
        <v>1153</v>
      </c>
      <c r="I95" s="598" t="s">
        <v>1171</v>
      </c>
      <c r="J95" s="596">
        <v>19</v>
      </c>
      <c r="K95" s="596">
        <v>4</v>
      </c>
    </row>
    <row r="96" spans="1:11" x14ac:dyDescent="0.2">
      <c r="A96" s="596">
        <v>116</v>
      </c>
      <c r="B96" s="598" t="s">
        <v>22</v>
      </c>
      <c r="C96" s="598" t="s">
        <v>1277</v>
      </c>
      <c r="D96" s="597">
        <v>1</v>
      </c>
      <c r="E96" s="597">
        <v>0</v>
      </c>
      <c r="F96" s="597">
        <v>0</v>
      </c>
      <c r="G96" s="597">
        <v>0</v>
      </c>
      <c r="H96" s="596" t="s">
        <v>1153</v>
      </c>
      <c r="I96" s="598" t="s">
        <v>1172</v>
      </c>
      <c r="J96" s="596">
        <v>20</v>
      </c>
      <c r="K96" s="596">
        <v>4</v>
      </c>
    </row>
    <row r="97" spans="1:11" x14ac:dyDescent="0.2">
      <c r="A97" s="596">
        <v>117</v>
      </c>
      <c r="B97" s="598" t="s">
        <v>22</v>
      </c>
      <c r="C97" s="598" t="s">
        <v>1278</v>
      </c>
      <c r="D97" s="597">
        <v>1</v>
      </c>
      <c r="E97" s="597">
        <v>0</v>
      </c>
      <c r="F97" s="597">
        <v>0</v>
      </c>
      <c r="G97" s="597">
        <v>0</v>
      </c>
      <c r="H97" s="596" t="s">
        <v>1153</v>
      </c>
      <c r="I97" s="598" t="s">
        <v>1173</v>
      </c>
      <c r="J97" s="596">
        <v>21</v>
      </c>
      <c r="K97" s="596">
        <v>4</v>
      </c>
    </row>
    <row r="98" spans="1:11" x14ac:dyDescent="0.2">
      <c r="A98" s="596">
        <v>118</v>
      </c>
      <c r="B98" s="598" t="s">
        <v>22</v>
      </c>
      <c r="C98" s="598" t="s">
        <v>1279</v>
      </c>
      <c r="D98" s="597">
        <v>1</v>
      </c>
      <c r="E98" s="597">
        <v>0</v>
      </c>
      <c r="F98" s="597">
        <v>0</v>
      </c>
      <c r="G98" s="597">
        <v>0</v>
      </c>
      <c r="H98" s="596" t="s">
        <v>1153</v>
      </c>
      <c r="I98" s="598" t="s">
        <v>1174</v>
      </c>
      <c r="J98" s="596">
        <v>22</v>
      </c>
      <c r="K98" s="596">
        <v>4</v>
      </c>
    </row>
    <row r="99" spans="1:11" x14ac:dyDescent="0.2">
      <c r="A99" s="596">
        <v>119</v>
      </c>
      <c r="B99" s="598" t="s">
        <v>22</v>
      </c>
      <c r="C99" s="598" t="s">
        <v>1280</v>
      </c>
      <c r="D99" s="597">
        <v>0</v>
      </c>
      <c r="E99" s="597">
        <v>0</v>
      </c>
      <c r="F99" s="597">
        <v>0</v>
      </c>
      <c r="G99" s="597">
        <v>0</v>
      </c>
      <c r="H99" s="596" t="s">
        <v>1153</v>
      </c>
      <c r="I99" s="598" t="s">
        <v>1175</v>
      </c>
      <c r="J99" s="596">
        <v>23</v>
      </c>
      <c r="K99" s="596">
        <v>4</v>
      </c>
    </row>
    <row r="100" spans="1:11" x14ac:dyDescent="0.2">
      <c r="A100" s="596">
        <v>120</v>
      </c>
      <c r="B100" s="598" t="s">
        <v>22</v>
      </c>
      <c r="C100" s="598" t="s">
        <v>1281</v>
      </c>
      <c r="D100" s="597">
        <v>1</v>
      </c>
      <c r="E100" s="597">
        <v>0</v>
      </c>
      <c r="F100" s="597">
        <v>0</v>
      </c>
      <c r="G100" s="597">
        <v>0</v>
      </c>
      <c r="H100" s="596" t="s">
        <v>1153</v>
      </c>
      <c r="I100" s="598" t="s">
        <v>1176</v>
      </c>
      <c r="J100" s="596">
        <v>24</v>
      </c>
      <c r="K100" s="596">
        <v>4</v>
      </c>
    </row>
    <row r="101" spans="1:11" x14ac:dyDescent="0.2">
      <c r="A101" s="596">
        <v>121</v>
      </c>
      <c r="B101" s="598" t="s">
        <v>22</v>
      </c>
      <c r="C101" s="598" t="s">
        <v>1282</v>
      </c>
      <c r="D101" s="597">
        <v>1</v>
      </c>
      <c r="E101" s="597">
        <v>0</v>
      </c>
      <c r="F101" s="597">
        <v>0</v>
      </c>
      <c r="G101" s="597">
        <v>0</v>
      </c>
      <c r="H101" s="596" t="s">
        <v>1153</v>
      </c>
      <c r="I101" s="598" t="s">
        <v>1177</v>
      </c>
      <c r="J101" s="596">
        <v>25</v>
      </c>
      <c r="K101" s="596">
        <v>4</v>
      </c>
    </row>
    <row r="102" spans="1:11" x14ac:dyDescent="0.2">
      <c r="A102" s="596">
        <v>122</v>
      </c>
      <c r="B102" s="598" t="s">
        <v>22</v>
      </c>
      <c r="C102" s="598" t="s">
        <v>1283</v>
      </c>
      <c r="D102" s="597">
        <v>1</v>
      </c>
      <c r="E102" s="597">
        <v>0</v>
      </c>
      <c r="F102" s="597">
        <v>0</v>
      </c>
      <c r="G102" s="597">
        <v>0</v>
      </c>
      <c r="H102" s="596" t="s">
        <v>1153</v>
      </c>
      <c r="I102" s="598" t="s">
        <v>1178</v>
      </c>
      <c r="J102" s="596">
        <v>26</v>
      </c>
      <c r="K102" s="596">
        <v>4</v>
      </c>
    </row>
    <row r="103" spans="1:11" x14ac:dyDescent="0.2">
      <c r="A103" s="596">
        <v>124</v>
      </c>
      <c r="B103" s="598" t="s">
        <v>22</v>
      </c>
      <c r="C103" s="598" t="s">
        <v>1284</v>
      </c>
      <c r="D103" s="597">
        <v>1</v>
      </c>
      <c r="E103" s="597">
        <v>0</v>
      </c>
      <c r="F103" s="597">
        <v>0</v>
      </c>
      <c r="G103" s="597">
        <v>0</v>
      </c>
      <c r="H103" s="596" t="s">
        <v>1153</v>
      </c>
      <c r="I103" s="598" t="s">
        <v>1179</v>
      </c>
      <c r="J103" s="596">
        <v>28</v>
      </c>
      <c r="K103" s="596">
        <v>4</v>
      </c>
    </row>
    <row r="104" spans="1:11" x14ac:dyDescent="0.2">
      <c r="A104" s="596">
        <v>125</v>
      </c>
      <c r="B104" s="598" t="s">
        <v>22</v>
      </c>
      <c r="C104" s="598" t="s">
        <v>1285</v>
      </c>
      <c r="D104" s="597">
        <v>1</v>
      </c>
      <c r="E104" s="597">
        <v>0</v>
      </c>
      <c r="F104" s="597">
        <v>0</v>
      </c>
      <c r="G104" s="597">
        <v>0</v>
      </c>
      <c r="H104" s="596" t="s">
        <v>1153</v>
      </c>
      <c r="I104" s="598" t="s">
        <v>1180</v>
      </c>
      <c r="J104" s="596">
        <v>29</v>
      </c>
      <c r="K104" s="596">
        <v>4</v>
      </c>
    </row>
    <row r="105" spans="1:11" x14ac:dyDescent="0.2">
      <c r="A105" s="596">
        <v>126</v>
      </c>
      <c r="B105" s="598" t="s">
        <v>22</v>
      </c>
      <c r="C105" s="598" t="s">
        <v>1286</v>
      </c>
      <c r="D105" s="597">
        <v>0.1</v>
      </c>
      <c r="E105" s="597">
        <v>0</v>
      </c>
      <c r="F105" s="597">
        <v>0</v>
      </c>
      <c r="G105" s="597">
        <v>0</v>
      </c>
      <c r="H105" s="596" t="s">
        <v>1153</v>
      </c>
      <c r="I105" s="598" t="s">
        <v>1181</v>
      </c>
      <c r="J105" s="596">
        <v>30</v>
      </c>
      <c r="K105" s="596">
        <v>4</v>
      </c>
    </row>
    <row r="106" spans="1:11" x14ac:dyDescent="0.2">
      <c r="A106" s="596">
        <v>129</v>
      </c>
      <c r="B106" s="598" t="s">
        <v>21</v>
      </c>
      <c r="C106" s="598" t="s">
        <v>1287</v>
      </c>
      <c r="D106" s="597">
        <v>1.5</v>
      </c>
      <c r="E106" s="597">
        <v>0</v>
      </c>
      <c r="F106" s="597">
        <v>0</v>
      </c>
      <c r="G106" s="597">
        <v>0</v>
      </c>
      <c r="H106" s="596" t="s">
        <v>1153</v>
      </c>
      <c r="I106" s="598" t="s">
        <v>1154</v>
      </c>
      <c r="J106" s="596">
        <v>1</v>
      </c>
      <c r="K106" s="596">
        <v>5</v>
      </c>
    </row>
    <row r="107" spans="1:11" x14ac:dyDescent="0.2">
      <c r="A107" s="596">
        <v>130</v>
      </c>
      <c r="B107" s="598" t="s">
        <v>21</v>
      </c>
      <c r="C107" s="598" t="s">
        <v>1288</v>
      </c>
      <c r="D107" s="597">
        <v>1.5</v>
      </c>
      <c r="E107" s="597">
        <v>0</v>
      </c>
      <c r="F107" s="597">
        <v>0</v>
      </c>
      <c r="G107" s="597">
        <v>0</v>
      </c>
      <c r="H107" s="596" t="s">
        <v>1153</v>
      </c>
      <c r="I107" s="598" t="s">
        <v>1157</v>
      </c>
      <c r="J107" s="596">
        <v>2</v>
      </c>
      <c r="K107" s="596">
        <v>5</v>
      </c>
    </row>
    <row r="108" spans="1:11" x14ac:dyDescent="0.2">
      <c r="A108" s="596">
        <v>131</v>
      </c>
      <c r="B108" s="598" t="s">
        <v>21</v>
      </c>
      <c r="C108" s="598" t="s">
        <v>1289</v>
      </c>
      <c r="D108" s="597">
        <v>1.5</v>
      </c>
      <c r="E108" s="597">
        <v>0</v>
      </c>
      <c r="F108" s="597">
        <v>0</v>
      </c>
      <c r="G108" s="597">
        <v>0</v>
      </c>
      <c r="H108" s="596" t="s">
        <v>1153</v>
      </c>
      <c r="I108" s="598" t="s">
        <v>1158</v>
      </c>
      <c r="J108" s="596">
        <v>3</v>
      </c>
      <c r="K108" s="596">
        <v>5</v>
      </c>
    </row>
    <row r="109" spans="1:11" x14ac:dyDescent="0.2">
      <c r="A109" s="596">
        <v>132</v>
      </c>
      <c r="B109" s="598" t="s">
        <v>21</v>
      </c>
      <c r="C109" s="598" t="s">
        <v>1290</v>
      </c>
      <c r="D109" s="597">
        <v>1.5</v>
      </c>
      <c r="E109" s="597">
        <v>0</v>
      </c>
      <c r="F109" s="597">
        <v>0</v>
      </c>
      <c r="G109" s="597">
        <v>0</v>
      </c>
      <c r="H109" s="596" t="s">
        <v>1153</v>
      </c>
      <c r="I109" s="598" t="s">
        <v>1159</v>
      </c>
      <c r="J109" s="596">
        <v>4</v>
      </c>
      <c r="K109" s="596">
        <v>5</v>
      </c>
    </row>
    <row r="110" spans="1:11" x14ac:dyDescent="0.2">
      <c r="A110" s="596">
        <v>133</v>
      </c>
      <c r="B110" s="598" t="s">
        <v>21</v>
      </c>
      <c r="C110" s="598" t="s">
        <v>1291</v>
      </c>
      <c r="D110" s="597">
        <v>1.5</v>
      </c>
      <c r="E110" s="597">
        <v>0</v>
      </c>
      <c r="F110" s="597">
        <v>0</v>
      </c>
      <c r="G110" s="597">
        <v>0</v>
      </c>
      <c r="H110" s="596" t="s">
        <v>1153</v>
      </c>
      <c r="I110" s="598" t="s">
        <v>1160</v>
      </c>
      <c r="J110" s="596">
        <v>5</v>
      </c>
      <c r="K110" s="596">
        <v>5</v>
      </c>
    </row>
    <row r="111" spans="1:11" x14ac:dyDescent="0.2">
      <c r="A111" s="596">
        <v>134</v>
      </c>
      <c r="B111" s="598" t="s">
        <v>21</v>
      </c>
      <c r="C111" s="598" t="s">
        <v>1292</v>
      </c>
      <c r="D111" s="597">
        <v>1.5</v>
      </c>
      <c r="E111" s="597">
        <v>0</v>
      </c>
      <c r="F111" s="597">
        <v>0</v>
      </c>
      <c r="G111" s="597">
        <v>0</v>
      </c>
      <c r="H111" s="596" t="s">
        <v>1153</v>
      </c>
      <c r="I111" s="598" t="s">
        <v>1161</v>
      </c>
      <c r="J111" s="596">
        <v>6</v>
      </c>
      <c r="K111" s="596">
        <v>5</v>
      </c>
    </row>
    <row r="112" spans="1:11" x14ac:dyDescent="0.2">
      <c r="A112" s="596">
        <v>135</v>
      </c>
      <c r="B112" s="598" t="s">
        <v>21</v>
      </c>
      <c r="C112" s="598" t="s">
        <v>1293</v>
      </c>
      <c r="D112" s="597">
        <v>1.5</v>
      </c>
      <c r="E112" s="597">
        <v>0</v>
      </c>
      <c r="F112" s="597">
        <v>0</v>
      </c>
      <c r="G112" s="597">
        <v>0</v>
      </c>
      <c r="H112" s="596" t="s">
        <v>1153</v>
      </c>
      <c r="I112" s="598" t="s">
        <v>1162</v>
      </c>
      <c r="J112" s="596">
        <v>7</v>
      </c>
      <c r="K112" s="596">
        <v>5</v>
      </c>
    </row>
    <row r="113" spans="1:11" x14ac:dyDescent="0.2">
      <c r="A113" s="596">
        <v>136</v>
      </c>
      <c r="B113" s="598" t="s">
        <v>21</v>
      </c>
      <c r="C113" s="598" t="s">
        <v>1294</v>
      </c>
      <c r="D113" s="597">
        <v>1.5</v>
      </c>
      <c r="E113" s="597">
        <v>0</v>
      </c>
      <c r="F113" s="597">
        <v>0</v>
      </c>
      <c r="G113" s="597">
        <v>0</v>
      </c>
      <c r="H113" s="596" t="s">
        <v>1153</v>
      </c>
      <c r="I113" s="598" t="s">
        <v>1163</v>
      </c>
      <c r="J113" s="596">
        <v>8</v>
      </c>
      <c r="K113" s="596">
        <v>5</v>
      </c>
    </row>
    <row r="114" spans="1:11" x14ac:dyDescent="0.2">
      <c r="A114" s="596">
        <v>137</v>
      </c>
      <c r="B114" s="598" t="s">
        <v>21</v>
      </c>
      <c r="C114" s="598" t="s">
        <v>1295</v>
      </c>
      <c r="D114" s="597">
        <v>1.5</v>
      </c>
      <c r="E114" s="597">
        <v>0</v>
      </c>
      <c r="F114" s="597">
        <v>0</v>
      </c>
      <c r="G114" s="597">
        <v>0</v>
      </c>
      <c r="H114" s="596" t="s">
        <v>1153</v>
      </c>
      <c r="I114" s="598" t="s">
        <v>1164</v>
      </c>
      <c r="J114" s="596">
        <v>9</v>
      </c>
      <c r="K114" s="596">
        <v>5</v>
      </c>
    </row>
    <row r="115" spans="1:11" x14ac:dyDescent="0.2">
      <c r="A115" s="596">
        <v>138</v>
      </c>
      <c r="B115" s="598" t="s">
        <v>21</v>
      </c>
      <c r="C115" s="598" t="s">
        <v>1296</v>
      </c>
      <c r="D115" s="597">
        <v>0</v>
      </c>
      <c r="E115" s="597">
        <v>0</v>
      </c>
      <c r="F115" s="597">
        <v>0</v>
      </c>
      <c r="G115" s="597">
        <v>0</v>
      </c>
      <c r="H115" s="596" t="s">
        <v>1156</v>
      </c>
      <c r="I115" s="598" t="s">
        <v>1165</v>
      </c>
      <c r="J115" s="596">
        <v>10</v>
      </c>
      <c r="K115" s="596">
        <v>5</v>
      </c>
    </row>
    <row r="116" spans="1:11" x14ac:dyDescent="0.2">
      <c r="A116" s="596">
        <v>140</v>
      </c>
      <c r="B116" s="598" t="s">
        <v>21</v>
      </c>
      <c r="C116" s="598" t="s">
        <v>1297</v>
      </c>
      <c r="D116" s="597">
        <v>1.5</v>
      </c>
      <c r="E116" s="597">
        <v>0</v>
      </c>
      <c r="F116" s="597">
        <v>0</v>
      </c>
      <c r="G116" s="597">
        <v>0</v>
      </c>
      <c r="H116" s="596" t="s">
        <v>1153</v>
      </c>
      <c r="I116" s="598" t="s">
        <v>1166</v>
      </c>
      <c r="J116" s="596">
        <v>12</v>
      </c>
      <c r="K116" s="596">
        <v>5</v>
      </c>
    </row>
    <row r="117" spans="1:11" x14ac:dyDescent="0.2">
      <c r="A117" s="596">
        <v>141</v>
      </c>
      <c r="B117" s="598" t="s">
        <v>21</v>
      </c>
      <c r="C117" s="598" t="s">
        <v>1298</v>
      </c>
      <c r="D117" s="597">
        <v>1.5</v>
      </c>
      <c r="E117" s="597">
        <v>0</v>
      </c>
      <c r="F117" s="597">
        <v>0</v>
      </c>
      <c r="G117" s="597">
        <v>0</v>
      </c>
      <c r="H117" s="596" t="s">
        <v>1153</v>
      </c>
      <c r="I117" s="598" t="s">
        <v>1167</v>
      </c>
      <c r="J117" s="596">
        <v>13</v>
      </c>
      <c r="K117" s="596">
        <v>5</v>
      </c>
    </row>
    <row r="118" spans="1:11" x14ac:dyDescent="0.2">
      <c r="A118" s="596">
        <v>143</v>
      </c>
      <c r="B118" s="598" t="s">
        <v>21</v>
      </c>
      <c r="C118" s="598" t="s">
        <v>1299</v>
      </c>
      <c r="D118" s="597">
        <v>1.5</v>
      </c>
      <c r="E118" s="597">
        <v>0</v>
      </c>
      <c r="F118" s="597">
        <v>0</v>
      </c>
      <c r="G118" s="597">
        <v>0</v>
      </c>
      <c r="H118" s="596" t="s">
        <v>1153</v>
      </c>
      <c r="I118" s="598" t="s">
        <v>1168</v>
      </c>
      <c r="J118" s="596">
        <v>15</v>
      </c>
      <c r="K118" s="596">
        <v>5</v>
      </c>
    </row>
    <row r="119" spans="1:11" x14ac:dyDescent="0.2">
      <c r="A119" s="596">
        <v>145</v>
      </c>
      <c r="B119" s="598" t="s">
        <v>21</v>
      </c>
      <c r="C119" s="598" t="s">
        <v>1300</v>
      </c>
      <c r="D119" s="597">
        <v>0.1</v>
      </c>
      <c r="E119" s="597">
        <v>0</v>
      </c>
      <c r="F119" s="597">
        <v>0</v>
      </c>
      <c r="G119" s="597">
        <v>0</v>
      </c>
      <c r="H119" s="596" t="s">
        <v>1153</v>
      </c>
      <c r="I119" s="598" t="s">
        <v>1169</v>
      </c>
      <c r="J119" s="596">
        <v>17</v>
      </c>
      <c r="K119" s="596">
        <v>5</v>
      </c>
    </row>
    <row r="120" spans="1:11" x14ac:dyDescent="0.2">
      <c r="A120" s="596">
        <v>146</v>
      </c>
      <c r="B120" s="598" t="s">
        <v>21</v>
      </c>
      <c r="C120" s="598" t="s">
        <v>1301</v>
      </c>
      <c r="D120" s="597">
        <v>0.1</v>
      </c>
      <c r="E120" s="597">
        <v>0</v>
      </c>
      <c r="F120" s="597">
        <v>0</v>
      </c>
      <c r="G120" s="597">
        <v>0</v>
      </c>
      <c r="H120" s="596" t="s">
        <v>1153</v>
      </c>
      <c r="I120" s="598" t="s">
        <v>1170</v>
      </c>
      <c r="J120" s="596">
        <v>18</v>
      </c>
      <c r="K120" s="596">
        <v>5</v>
      </c>
    </row>
    <row r="121" spans="1:11" x14ac:dyDescent="0.2">
      <c r="A121" s="596">
        <v>147</v>
      </c>
      <c r="B121" s="598" t="s">
        <v>21</v>
      </c>
      <c r="C121" s="598" t="s">
        <v>1302</v>
      </c>
      <c r="D121" s="597">
        <v>0.1</v>
      </c>
      <c r="E121" s="597">
        <v>0</v>
      </c>
      <c r="F121" s="597">
        <v>0</v>
      </c>
      <c r="G121" s="597">
        <v>0</v>
      </c>
      <c r="H121" s="596" t="s">
        <v>1153</v>
      </c>
      <c r="I121" s="598" t="s">
        <v>1171</v>
      </c>
      <c r="J121" s="596">
        <v>19</v>
      </c>
      <c r="K121" s="596">
        <v>5</v>
      </c>
    </row>
    <row r="122" spans="1:11" x14ac:dyDescent="0.2">
      <c r="A122" s="596">
        <v>148</v>
      </c>
      <c r="B122" s="598" t="s">
        <v>21</v>
      </c>
      <c r="C122" s="598" t="s">
        <v>1303</v>
      </c>
      <c r="D122" s="597">
        <v>1.5</v>
      </c>
      <c r="E122" s="597">
        <v>0</v>
      </c>
      <c r="F122" s="597">
        <v>0</v>
      </c>
      <c r="G122" s="597">
        <v>0</v>
      </c>
      <c r="H122" s="596" t="s">
        <v>1153</v>
      </c>
      <c r="I122" s="598" t="s">
        <v>1172</v>
      </c>
      <c r="J122" s="596">
        <v>20</v>
      </c>
      <c r="K122" s="596">
        <v>5</v>
      </c>
    </row>
    <row r="123" spans="1:11" x14ac:dyDescent="0.2">
      <c r="A123" s="596">
        <v>149</v>
      </c>
      <c r="B123" s="598" t="s">
        <v>21</v>
      </c>
      <c r="C123" s="598" t="s">
        <v>1304</v>
      </c>
      <c r="D123" s="597">
        <v>1.5</v>
      </c>
      <c r="E123" s="597">
        <v>0</v>
      </c>
      <c r="F123" s="597">
        <v>0</v>
      </c>
      <c r="G123" s="597">
        <v>0</v>
      </c>
      <c r="H123" s="596" t="s">
        <v>1153</v>
      </c>
      <c r="I123" s="598" t="s">
        <v>1173</v>
      </c>
      <c r="J123" s="596">
        <v>21</v>
      </c>
      <c r="K123" s="596">
        <v>5</v>
      </c>
    </row>
    <row r="124" spans="1:11" x14ac:dyDescent="0.2">
      <c r="A124" s="596">
        <v>150</v>
      </c>
      <c r="B124" s="598" t="s">
        <v>21</v>
      </c>
      <c r="C124" s="598" t="s">
        <v>1305</v>
      </c>
      <c r="D124" s="597">
        <v>1.5</v>
      </c>
      <c r="E124" s="597">
        <v>0</v>
      </c>
      <c r="F124" s="597">
        <v>0</v>
      </c>
      <c r="G124" s="597">
        <v>0</v>
      </c>
      <c r="H124" s="596" t="s">
        <v>1153</v>
      </c>
      <c r="I124" s="598" t="s">
        <v>1174</v>
      </c>
      <c r="J124" s="596">
        <v>22</v>
      </c>
      <c r="K124" s="596">
        <v>5</v>
      </c>
    </row>
    <row r="125" spans="1:11" x14ac:dyDescent="0.2">
      <c r="A125" s="596">
        <v>151</v>
      </c>
      <c r="B125" s="598" t="s">
        <v>21</v>
      </c>
      <c r="C125" s="598" t="s">
        <v>1306</v>
      </c>
      <c r="D125" s="597">
        <v>1.5</v>
      </c>
      <c r="E125" s="597">
        <v>0</v>
      </c>
      <c r="F125" s="597">
        <v>0</v>
      </c>
      <c r="G125" s="597">
        <v>0</v>
      </c>
      <c r="H125" s="596" t="s">
        <v>1153</v>
      </c>
      <c r="I125" s="598" t="s">
        <v>1175</v>
      </c>
      <c r="J125" s="596">
        <v>23</v>
      </c>
      <c r="K125" s="596">
        <v>5</v>
      </c>
    </row>
    <row r="126" spans="1:11" x14ac:dyDescent="0.2">
      <c r="A126" s="596">
        <v>152</v>
      </c>
      <c r="B126" s="598" t="s">
        <v>21</v>
      </c>
      <c r="C126" s="598" t="s">
        <v>1307</v>
      </c>
      <c r="D126" s="597">
        <v>1.5</v>
      </c>
      <c r="E126" s="597">
        <v>0</v>
      </c>
      <c r="F126" s="597">
        <v>0</v>
      </c>
      <c r="G126" s="597">
        <v>0</v>
      </c>
      <c r="H126" s="596" t="s">
        <v>1153</v>
      </c>
      <c r="I126" s="598" t="s">
        <v>1176</v>
      </c>
      <c r="J126" s="596">
        <v>24</v>
      </c>
      <c r="K126" s="596">
        <v>5</v>
      </c>
    </row>
    <row r="127" spans="1:11" x14ac:dyDescent="0.2">
      <c r="A127" s="596">
        <v>153</v>
      </c>
      <c r="B127" s="598" t="s">
        <v>21</v>
      </c>
      <c r="C127" s="598" t="s">
        <v>1308</v>
      </c>
      <c r="D127" s="597">
        <v>1.5</v>
      </c>
      <c r="E127" s="597">
        <v>0</v>
      </c>
      <c r="F127" s="597">
        <v>0</v>
      </c>
      <c r="G127" s="597">
        <v>0</v>
      </c>
      <c r="H127" s="596" t="s">
        <v>1153</v>
      </c>
      <c r="I127" s="598" t="s">
        <v>1177</v>
      </c>
      <c r="J127" s="596">
        <v>25</v>
      </c>
      <c r="K127" s="596">
        <v>5</v>
      </c>
    </row>
    <row r="128" spans="1:11" x14ac:dyDescent="0.2">
      <c r="A128" s="596">
        <v>154</v>
      </c>
      <c r="B128" s="598" t="s">
        <v>21</v>
      </c>
      <c r="C128" s="598" t="s">
        <v>1309</v>
      </c>
      <c r="D128" s="597">
        <v>1.5</v>
      </c>
      <c r="E128" s="597">
        <v>0</v>
      </c>
      <c r="F128" s="597">
        <v>0</v>
      </c>
      <c r="G128" s="597">
        <v>0</v>
      </c>
      <c r="H128" s="596" t="s">
        <v>1153</v>
      </c>
      <c r="I128" s="598" t="s">
        <v>1178</v>
      </c>
      <c r="J128" s="596">
        <v>26</v>
      </c>
      <c r="K128" s="596">
        <v>5</v>
      </c>
    </row>
    <row r="129" spans="1:11" x14ac:dyDescent="0.2">
      <c r="A129" s="596">
        <v>156</v>
      </c>
      <c r="B129" s="598" t="s">
        <v>21</v>
      </c>
      <c r="C129" s="598" t="s">
        <v>1310</v>
      </c>
      <c r="D129" s="597">
        <v>1.5</v>
      </c>
      <c r="E129" s="597">
        <v>0</v>
      </c>
      <c r="F129" s="597">
        <v>0</v>
      </c>
      <c r="G129" s="597">
        <v>0</v>
      </c>
      <c r="H129" s="596" t="s">
        <v>1153</v>
      </c>
      <c r="I129" s="598" t="s">
        <v>1179</v>
      </c>
      <c r="J129" s="596">
        <v>28</v>
      </c>
      <c r="K129" s="596">
        <v>5</v>
      </c>
    </row>
    <row r="130" spans="1:11" x14ac:dyDescent="0.2">
      <c r="A130" s="596">
        <v>157</v>
      </c>
      <c r="B130" s="598" t="s">
        <v>21</v>
      </c>
      <c r="C130" s="598" t="s">
        <v>1311</v>
      </c>
      <c r="D130" s="597">
        <v>1.5</v>
      </c>
      <c r="E130" s="597">
        <v>0</v>
      </c>
      <c r="F130" s="597">
        <v>0</v>
      </c>
      <c r="G130" s="597">
        <v>0</v>
      </c>
      <c r="H130" s="596" t="s">
        <v>1153</v>
      </c>
      <c r="I130" s="598" t="s">
        <v>1180</v>
      </c>
      <c r="J130" s="596">
        <v>29</v>
      </c>
      <c r="K130" s="596">
        <v>5</v>
      </c>
    </row>
    <row r="131" spans="1:11" x14ac:dyDescent="0.2">
      <c r="A131" s="596">
        <v>158</v>
      </c>
      <c r="B131" s="598" t="s">
        <v>21</v>
      </c>
      <c r="C131" s="598" t="s">
        <v>1312</v>
      </c>
      <c r="D131" s="597">
        <v>0.1</v>
      </c>
      <c r="E131" s="597">
        <v>0</v>
      </c>
      <c r="F131" s="597">
        <v>0</v>
      </c>
      <c r="G131" s="597">
        <v>0</v>
      </c>
      <c r="H131" s="596" t="s">
        <v>1153</v>
      </c>
      <c r="I131" s="598" t="s">
        <v>1181</v>
      </c>
      <c r="J131" s="596">
        <v>30</v>
      </c>
      <c r="K131" s="596">
        <v>5</v>
      </c>
    </row>
    <row r="132" spans="1:11" x14ac:dyDescent="0.2">
      <c r="A132" s="596">
        <v>161</v>
      </c>
      <c r="B132" s="598" t="s">
        <v>20</v>
      </c>
      <c r="C132" s="598" t="s">
        <v>1313</v>
      </c>
      <c r="D132" s="597">
        <v>1</v>
      </c>
      <c r="E132" s="597">
        <v>0</v>
      </c>
      <c r="F132" s="597">
        <v>0</v>
      </c>
      <c r="G132" s="597">
        <v>0</v>
      </c>
      <c r="H132" s="596" t="s">
        <v>1153</v>
      </c>
      <c r="I132" s="598" t="s">
        <v>1154</v>
      </c>
      <c r="J132" s="596">
        <v>1</v>
      </c>
      <c r="K132" s="596">
        <v>6</v>
      </c>
    </row>
    <row r="133" spans="1:11" x14ac:dyDescent="0.2">
      <c r="A133" s="596">
        <v>162</v>
      </c>
      <c r="B133" s="598" t="s">
        <v>20</v>
      </c>
      <c r="C133" s="598" t="s">
        <v>1314</v>
      </c>
      <c r="D133" s="597">
        <v>1</v>
      </c>
      <c r="E133" s="597">
        <v>0</v>
      </c>
      <c r="F133" s="597">
        <v>0</v>
      </c>
      <c r="G133" s="597">
        <v>0</v>
      </c>
      <c r="H133" s="596" t="s">
        <v>1153</v>
      </c>
      <c r="I133" s="598" t="s">
        <v>1157</v>
      </c>
      <c r="J133" s="596">
        <v>2</v>
      </c>
      <c r="K133" s="596">
        <v>6</v>
      </c>
    </row>
    <row r="134" spans="1:11" x14ac:dyDescent="0.2">
      <c r="A134" s="596">
        <v>163</v>
      </c>
      <c r="B134" s="598" t="s">
        <v>20</v>
      </c>
      <c r="C134" s="598" t="s">
        <v>1315</v>
      </c>
      <c r="D134" s="597">
        <v>1</v>
      </c>
      <c r="E134" s="597">
        <v>0</v>
      </c>
      <c r="F134" s="597">
        <v>0</v>
      </c>
      <c r="G134" s="597">
        <v>0</v>
      </c>
      <c r="H134" s="596" t="s">
        <v>1153</v>
      </c>
      <c r="I134" s="598" t="s">
        <v>1158</v>
      </c>
      <c r="J134" s="596">
        <v>3</v>
      </c>
      <c r="K134" s="596">
        <v>6</v>
      </c>
    </row>
    <row r="135" spans="1:11" x14ac:dyDescent="0.2">
      <c r="A135" s="596">
        <v>164</v>
      </c>
      <c r="B135" s="598" t="s">
        <v>20</v>
      </c>
      <c r="C135" s="598" t="s">
        <v>1316</v>
      </c>
      <c r="D135" s="597">
        <v>1</v>
      </c>
      <c r="E135" s="597">
        <v>0</v>
      </c>
      <c r="F135" s="597">
        <v>0</v>
      </c>
      <c r="G135" s="597">
        <v>0</v>
      </c>
      <c r="H135" s="596" t="s">
        <v>1153</v>
      </c>
      <c r="I135" s="598" t="s">
        <v>1159</v>
      </c>
      <c r="J135" s="596">
        <v>4</v>
      </c>
      <c r="K135" s="596">
        <v>6</v>
      </c>
    </row>
    <row r="136" spans="1:11" x14ac:dyDescent="0.2">
      <c r="A136" s="596">
        <v>165</v>
      </c>
      <c r="B136" s="598" t="s">
        <v>20</v>
      </c>
      <c r="C136" s="598" t="s">
        <v>1317</v>
      </c>
      <c r="D136" s="597">
        <v>1</v>
      </c>
      <c r="E136" s="597">
        <v>0</v>
      </c>
      <c r="F136" s="597">
        <v>0</v>
      </c>
      <c r="G136" s="597">
        <v>0</v>
      </c>
      <c r="H136" s="596" t="s">
        <v>1153</v>
      </c>
      <c r="I136" s="598" t="s">
        <v>1160</v>
      </c>
      <c r="J136" s="596">
        <v>5</v>
      </c>
      <c r="K136" s="596">
        <v>6</v>
      </c>
    </row>
    <row r="137" spans="1:11" x14ac:dyDescent="0.2">
      <c r="A137" s="596">
        <v>166</v>
      </c>
      <c r="B137" s="598" t="s">
        <v>20</v>
      </c>
      <c r="C137" s="598" t="s">
        <v>1318</v>
      </c>
      <c r="D137" s="597">
        <v>1</v>
      </c>
      <c r="E137" s="597">
        <v>0</v>
      </c>
      <c r="F137" s="597">
        <v>0</v>
      </c>
      <c r="G137" s="597">
        <v>0</v>
      </c>
      <c r="H137" s="596" t="s">
        <v>1153</v>
      </c>
      <c r="I137" s="598" t="s">
        <v>1161</v>
      </c>
      <c r="J137" s="596">
        <v>6</v>
      </c>
      <c r="K137" s="596">
        <v>6</v>
      </c>
    </row>
    <row r="138" spans="1:11" x14ac:dyDescent="0.2">
      <c r="A138" s="596">
        <v>167</v>
      </c>
      <c r="B138" s="598" t="s">
        <v>20</v>
      </c>
      <c r="C138" s="598" t="s">
        <v>1319</v>
      </c>
      <c r="D138" s="597">
        <v>1</v>
      </c>
      <c r="E138" s="597">
        <v>0</v>
      </c>
      <c r="F138" s="597">
        <v>0</v>
      </c>
      <c r="G138" s="597">
        <v>0</v>
      </c>
      <c r="H138" s="596" t="s">
        <v>1153</v>
      </c>
      <c r="I138" s="598" t="s">
        <v>1162</v>
      </c>
      <c r="J138" s="596">
        <v>7</v>
      </c>
      <c r="K138" s="596">
        <v>6</v>
      </c>
    </row>
    <row r="139" spans="1:11" x14ac:dyDescent="0.2">
      <c r="A139" s="596">
        <v>168</v>
      </c>
      <c r="B139" s="598" t="s">
        <v>20</v>
      </c>
      <c r="C139" s="598" t="s">
        <v>1320</v>
      </c>
      <c r="D139" s="597">
        <v>1</v>
      </c>
      <c r="E139" s="597">
        <v>0</v>
      </c>
      <c r="F139" s="597">
        <v>0</v>
      </c>
      <c r="G139" s="597">
        <v>0</v>
      </c>
      <c r="H139" s="596" t="s">
        <v>1153</v>
      </c>
      <c r="I139" s="598" t="s">
        <v>1163</v>
      </c>
      <c r="J139" s="596">
        <v>8</v>
      </c>
      <c r="K139" s="596">
        <v>6</v>
      </c>
    </row>
    <row r="140" spans="1:11" x14ac:dyDescent="0.2">
      <c r="A140" s="596">
        <v>169</v>
      </c>
      <c r="B140" s="598" t="s">
        <v>20</v>
      </c>
      <c r="C140" s="598" t="s">
        <v>1321</v>
      </c>
      <c r="D140" s="597">
        <v>1</v>
      </c>
      <c r="E140" s="597">
        <v>0</v>
      </c>
      <c r="F140" s="597">
        <v>0</v>
      </c>
      <c r="G140" s="597">
        <v>0</v>
      </c>
      <c r="H140" s="596" t="s">
        <v>1153</v>
      </c>
      <c r="I140" s="598" t="s">
        <v>1164</v>
      </c>
      <c r="J140" s="596">
        <v>9</v>
      </c>
      <c r="K140" s="596">
        <v>6</v>
      </c>
    </row>
    <row r="141" spans="1:11" x14ac:dyDescent="0.2">
      <c r="A141" s="596">
        <v>170</v>
      </c>
      <c r="B141" s="598" t="s">
        <v>20</v>
      </c>
      <c r="C141" s="598" t="s">
        <v>1322</v>
      </c>
      <c r="D141" s="597">
        <v>0</v>
      </c>
      <c r="E141" s="597">
        <v>0</v>
      </c>
      <c r="F141" s="597">
        <v>0</v>
      </c>
      <c r="G141" s="597">
        <v>0</v>
      </c>
      <c r="H141" s="596" t="s">
        <v>1156</v>
      </c>
      <c r="I141" s="598" t="s">
        <v>1165</v>
      </c>
      <c r="J141" s="596">
        <v>10</v>
      </c>
      <c r="K141" s="596">
        <v>6</v>
      </c>
    </row>
    <row r="142" spans="1:11" x14ac:dyDescent="0.2">
      <c r="A142" s="596">
        <v>172</v>
      </c>
      <c r="B142" s="598" t="s">
        <v>20</v>
      </c>
      <c r="C142" s="598" t="s">
        <v>1323</v>
      </c>
      <c r="D142" s="597">
        <v>0.75</v>
      </c>
      <c r="E142" s="597">
        <v>0</v>
      </c>
      <c r="F142" s="597">
        <v>0</v>
      </c>
      <c r="G142" s="597">
        <v>0</v>
      </c>
      <c r="H142" s="596" t="s">
        <v>1153</v>
      </c>
      <c r="I142" s="598" t="s">
        <v>1166</v>
      </c>
      <c r="J142" s="596">
        <v>12</v>
      </c>
      <c r="K142" s="596">
        <v>6</v>
      </c>
    </row>
    <row r="143" spans="1:11" x14ac:dyDescent="0.2">
      <c r="A143" s="596">
        <v>173</v>
      </c>
      <c r="B143" s="598" t="s">
        <v>20</v>
      </c>
      <c r="C143" s="598" t="s">
        <v>1324</v>
      </c>
      <c r="D143" s="597">
        <v>1</v>
      </c>
      <c r="E143" s="597">
        <v>0</v>
      </c>
      <c r="F143" s="597">
        <v>0</v>
      </c>
      <c r="G143" s="597">
        <v>0</v>
      </c>
      <c r="H143" s="596" t="s">
        <v>1153</v>
      </c>
      <c r="I143" s="598" t="s">
        <v>1167</v>
      </c>
      <c r="J143" s="596">
        <v>13</v>
      </c>
      <c r="K143" s="596">
        <v>6</v>
      </c>
    </row>
    <row r="144" spans="1:11" x14ac:dyDescent="0.2">
      <c r="A144" s="596">
        <v>175</v>
      </c>
      <c r="B144" s="598" t="s">
        <v>20</v>
      </c>
      <c r="C144" s="598" t="s">
        <v>1325</v>
      </c>
      <c r="D144" s="597">
        <v>1</v>
      </c>
      <c r="E144" s="597">
        <v>0</v>
      </c>
      <c r="F144" s="597">
        <v>0</v>
      </c>
      <c r="G144" s="597">
        <v>0</v>
      </c>
      <c r="H144" s="596" t="s">
        <v>1153</v>
      </c>
      <c r="I144" s="598" t="s">
        <v>1168</v>
      </c>
      <c r="J144" s="596">
        <v>15</v>
      </c>
      <c r="K144" s="596">
        <v>6</v>
      </c>
    </row>
    <row r="145" spans="1:11" x14ac:dyDescent="0.2">
      <c r="A145" s="596">
        <v>177</v>
      </c>
      <c r="B145" s="598" t="s">
        <v>20</v>
      </c>
      <c r="C145" s="598" t="s">
        <v>1326</v>
      </c>
      <c r="D145" s="597">
        <v>0</v>
      </c>
      <c r="E145" s="597">
        <v>0</v>
      </c>
      <c r="F145" s="597">
        <v>0</v>
      </c>
      <c r="G145" s="597">
        <v>0</v>
      </c>
      <c r="H145" s="596" t="s">
        <v>1153</v>
      </c>
      <c r="I145" s="598" t="s">
        <v>1169</v>
      </c>
      <c r="J145" s="596">
        <v>17</v>
      </c>
      <c r="K145" s="596">
        <v>6</v>
      </c>
    </row>
    <row r="146" spans="1:11" x14ac:dyDescent="0.2">
      <c r="A146" s="596">
        <v>178</v>
      </c>
      <c r="B146" s="598" t="s">
        <v>20</v>
      </c>
      <c r="C146" s="598" t="s">
        <v>1327</v>
      </c>
      <c r="D146" s="597">
        <v>0</v>
      </c>
      <c r="E146" s="597">
        <v>0</v>
      </c>
      <c r="F146" s="597">
        <v>0</v>
      </c>
      <c r="G146" s="597">
        <v>0</v>
      </c>
      <c r="H146" s="596" t="s">
        <v>1153</v>
      </c>
      <c r="I146" s="598" t="s">
        <v>1170</v>
      </c>
      <c r="J146" s="596">
        <v>18</v>
      </c>
      <c r="K146" s="596">
        <v>6</v>
      </c>
    </row>
    <row r="147" spans="1:11" x14ac:dyDescent="0.2">
      <c r="A147" s="596">
        <v>179</v>
      </c>
      <c r="B147" s="598" t="s">
        <v>20</v>
      </c>
      <c r="C147" s="598" t="s">
        <v>1328</v>
      </c>
      <c r="D147" s="597">
        <v>0</v>
      </c>
      <c r="E147" s="597">
        <v>0</v>
      </c>
      <c r="F147" s="597">
        <v>0</v>
      </c>
      <c r="G147" s="597">
        <v>0</v>
      </c>
      <c r="H147" s="596" t="s">
        <v>1153</v>
      </c>
      <c r="I147" s="598" t="s">
        <v>1171</v>
      </c>
      <c r="J147" s="596">
        <v>19</v>
      </c>
      <c r="K147" s="596">
        <v>6</v>
      </c>
    </row>
    <row r="148" spans="1:11" x14ac:dyDescent="0.2">
      <c r="A148" s="596">
        <v>180</v>
      </c>
      <c r="B148" s="598" t="s">
        <v>20</v>
      </c>
      <c r="C148" s="598" t="s">
        <v>1329</v>
      </c>
      <c r="D148" s="597">
        <v>0</v>
      </c>
      <c r="E148" s="597">
        <v>0</v>
      </c>
      <c r="F148" s="597">
        <v>0</v>
      </c>
      <c r="G148" s="597">
        <v>0</v>
      </c>
      <c r="H148" s="596" t="s">
        <v>1153</v>
      </c>
      <c r="I148" s="598" t="s">
        <v>1172</v>
      </c>
      <c r="J148" s="596">
        <v>20</v>
      </c>
      <c r="K148" s="596">
        <v>6</v>
      </c>
    </row>
    <row r="149" spans="1:11" x14ac:dyDescent="0.2">
      <c r="A149" s="596">
        <v>181</v>
      </c>
      <c r="B149" s="598" t="s">
        <v>20</v>
      </c>
      <c r="C149" s="598" t="s">
        <v>1330</v>
      </c>
      <c r="D149" s="597">
        <v>1</v>
      </c>
      <c r="E149" s="597">
        <v>0</v>
      </c>
      <c r="F149" s="597">
        <v>0</v>
      </c>
      <c r="G149" s="597">
        <v>0</v>
      </c>
      <c r="H149" s="596" t="s">
        <v>1153</v>
      </c>
      <c r="I149" s="598" t="s">
        <v>1173</v>
      </c>
      <c r="J149" s="596">
        <v>21</v>
      </c>
      <c r="K149" s="596">
        <v>6</v>
      </c>
    </row>
    <row r="150" spans="1:11" x14ac:dyDescent="0.2">
      <c r="A150" s="596">
        <v>182</v>
      </c>
      <c r="B150" s="598" t="s">
        <v>20</v>
      </c>
      <c r="C150" s="598" t="s">
        <v>1331</v>
      </c>
      <c r="D150" s="597">
        <v>1</v>
      </c>
      <c r="E150" s="597">
        <v>0</v>
      </c>
      <c r="F150" s="597">
        <v>0</v>
      </c>
      <c r="G150" s="597">
        <v>0</v>
      </c>
      <c r="H150" s="596" t="s">
        <v>1153</v>
      </c>
      <c r="I150" s="598" t="s">
        <v>1174</v>
      </c>
      <c r="J150" s="596">
        <v>22</v>
      </c>
      <c r="K150" s="596">
        <v>6</v>
      </c>
    </row>
    <row r="151" spans="1:11" x14ac:dyDescent="0.2">
      <c r="A151" s="596">
        <v>183</v>
      </c>
      <c r="B151" s="598" t="s">
        <v>20</v>
      </c>
      <c r="C151" s="598" t="s">
        <v>1332</v>
      </c>
      <c r="D151" s="597">
        <v>0</v>
      </c>
      <c r="E151" s="597">
        <v>0</v>
      </c>
      <c r="F151" s="597">
        <v>0</v>
      </c>
      <c r="G151" s="597">
        <v>0</v>
      </c>
      <c r="H151" s="596" t="s">
        <v>1156</v>
      </c>
      <c r="I151" s="598" t="s">
        <v>1175</v>
      </c>
      <c r="J151" s="596">
        <v>23</v>
      </c>
      <c r="K151" s="596">
        <v>6</v>
      </c>
    </row>
    <row r="152" spans="1:11" x14ac:dyDescent="0.2">
      <c r="A152" s="596">
        <v>184</v>
      </c>
      <c r="B152" s="598" t="s">
        <v>20</v>
      </c>
      <c r="C152" s="598" t="s">
        <v>1333</v>
      </c>
      <c r="D152" s="597">
        <v>1</v>
      </c>
      <c r="E152" s="597">
        <v>0</v>
      </c>
      <c r="F152" s="597">
        <v>0</v>
      </c>
      <c r="G152" s="597">
        <v>0</v>
      </c>
      <c r="H152" s="596" t="s">
        <v>1153</v>
      </c>
      <c r="I152" s="598" t="s">
        <v>1176</v>
      </c>
      <c r="J152" s="596">
        <v>24</v>
      </c>
      <c r="K152" s="596">
        <v>6</v>
      </c>
    </row>
    <row r="153" spans="1:11" x14ac:dyDescent="0.2">
      <c r="A153" s="596">
        <v>185</v>
      </c>
      <c r="B153" s="598" t="s">
        <v>20</v>
      </c>
      <c r="C153" s="598" t="s">
        <v>1334</v>
      </c>
      <c r="D153" s="597">
        <v>1</v>
      </c>
      <c r="E153" s="597">
        <v>0</v>
      </c>
      <c r="F153" s="597">
        <v>0</v>
      </c>
      <c r="G153" s="597">
        <v>0</v>
      </c>
      <c r="H153" s="596" t="s">
        <v>1153</v>
      </c>
      <c r="I153" s="598" t="s">
        <v>1177</v>
      </c>
      <c r="J153" s="596">
        <v>25</v>
      </c>
      <c r="K153" s="596">
        <v>6</v>
      </c>
    </row>
    <row r="154" spans="1:11" x14ac:dyDescent="0.2">
      <c r="A154" s="596">
        <v>186</v>
      </c>
      <c r="B154" s="598" t="s">
        <v>20</v>
      </c>
      <c r="C154" s="598" t="s">
        <v>1335</v>
      </c>
      <c r="D154" s="597">
        <v>0</v>
      </c>
      <c r="E154" s="597">
        <v>0</v>
      </c>
      <c r="F154" s="597">
        <v>0</v>
      </c>
      <c r="G154" s="597">
        <v>0</v>
      </c>
      <c r="H154" s="596" t="s">
        <v>1153</v>
      </c>
      <c r="I154" s="598" t="s">
        <v>1178</v>
      </c>
      <c r="J154" s="596">
        <v>26</v>
      </c>
      <c r="K154" s="596">
        <v>6</v>
      </c>
    </row>
    <row r="155" spans="1:11" x14ac:dyDescent="0.2">
      <c r="A155" s="596">
        <v>188</v>
      </c>
      <c r="B155" s="598" t="s">
        <v>20</v>
      </c>
      <c r="C155" s="598" t="s">
        <v>1336</v>
      </c>
      <c r="D155" s="597">
        <v>0</v>
      </c>
      <c r="E155" s="597">
        <v>0</v>
      </c>
      <c r="F155" s="597">
        <v>0</v>
      </c>
      <c r="G155" s="597">
        <v>0</v>
      </c>
      <c r="H155" s="596" t="s">
        <v>1153</v>
      </c>
      <c r="I155" s="598" t="s">
        <v>1179</v>
      </c>
      <c r="J155" s="596">
        <v>28</v>
      </c>
      <c r="K155" s="596">
        <v>6</v>
      </c>
    </row>
    <row r="156" spans="1:11" x14ac:dyDescent="0.2">
      <c r="A156" s="596">
        <v>189</v>
      </c>
      <c r="B156" s="598" t="s">
        <v>20</v>
      </c>
      <c r="C156" s="598" t="s">
        <v>1337</v>
      </c>
      <c r="D156" s="597">
        <v>0</v>
      </c>
      <c r="E156" s="597">
        <v>0</v>
      </c>
      <c r="F156" s="597">
        <v>0</v>
      </c>
      <c r="G156" s="597">
        <v>0</v>
      </c>
      <c r="H156" s="596" t="s">
        <v>1153</v>
      </c>
      <c r="I156" s="598" t="s">
        <v>1180</v>
      </c>
      <c r="J156" s="596">
        <v>29</v>
      </c>
      <c r="K156" s="596">
        <v>6</v>
      </c>
    </row>
    <row r="157" spans="1:11" x14ac:dyDescent="0.2">
      <c r="A157" s="596">
        <v>190</v>
      </c>
      <c r="B157" s="598" t="s">
        <v>20</v>
      </c>
      <c r="C157" s="598" t="s">
        <v>1338</v>
      </c>
      <c r="D157" s="597">
        <v>0</v>
      </c>
      <c r="E157" s="597">
        <v>0</v>
      </c>
      <c r="F157" s="597">
        <v>0</v>
      </c>
      <c r="G157" s="597">
        <v>0</v>
      </c>
      <c r="H157" s="596" t="s">
        <v>1153</v>
      </c>
      <c r="I157" s="598" t="s">
        <v>1181</v>
      </c>
      <c r="J157" s="596">
        <v>30</v>
      </c>
      <c r="K157" s="596">
        <v>6</v>
      </c>
    </row>
    <row r="158" spans="1:11" x14ac:dyDescent="0.2">
      <c r="A158" s="596">
        <v>195</v>
      </c>
      <c r="B158" s="598" t="s">
        <v>18</v>
      </c>
      <c r="C158" s="598" t="s">
        <v>1339</v>
      </c>
      <c r="D158" s="597">
        <v>1.2</v>
      </c>
      <c r="E158" s="597">
        <v>0</v>
      </c>
      <c r="F158" s="597">
        <v>0</v>
      </c>
      <c r="G158" s="597">
        <v>0</v>
      </c>
      <c r="H158" s="596" t="s">
        <v>1153</v>
      </c>
      <c r="I158" s="598" t="s">
        <v>1154</v>
      </c>
      <c r="J158" s="596">
        <v>1</v>
      </c>
      <c r="K158" s="596">
        <v>7</v>
      </c>
    </row>
    <row r="159" spans="1:11" x14ac:dyDescent="0.2">
      <c r="A159" s="596">
        <v>196</v>
      </c>
      <c r="B159" s="598" t="s">
        <v>18</v>
      </c>
      <c r="C159" s="598" t="s">
        <v>1340</v>
      </c>
      <c r="D159" s="597">
        <v>1.2</v>
      </c>
      <c r="E159" s="597">
        <v>0</v>
      </c>
      <c r="F159" s="597">
        <v>0</v>
      </c>
      <c r="G159" s="597">
        <v>0</v>
      </c>
      <c r="H159" s="596" t="s">
        <v>1153</v>
      </c>
      <c r="I159" s="598" t="s">
        <v>1157</v>
      </c>
      <c r="J159" s="596">
        <v>2</v>
      </c>
      <c r="K159" s="596">
        <v>7</v>
      </c>
    </row>
    <row r="160" spans="1:11" x14ac:dyDescent="0.2">
      <c r="A160" s="596">
        <v>197</v>
      </c>
      <c r="B160" s="598" t="s">
        <v>18</v>
      </c>
      <c r="C160" s="598" t="s">
        <v>1341</v>
      </c>
      <c r="D160" s="597">
        <v>1.2</v>
      </c>
      <c r="E160" s="597">
        <v>0</v>
      </c>
      <c r="F160" s="597">
        <v>0</v>
      </c>
      <c r="G160" s="597">
        <v>0</v>
      </c>
      <c r="H160" s="596" t="s">
        <v>1153</v>
      </c>
      <c r="I160" s="598" t="s">
        <v>1158</v>
      </c>
      <c r="J160" s="596">
        <v>3</v>
      </c>
      <c r="K160" s="596">
        <v>7</v>
      </c>
    </row>
    <row r="161" spans="1:11" x14ac:dyDescent="0.2">
      <c r="A161" s="596">
        <v>198</v>
      </c>
      <c r="B161" s="598" t="s">
        <v>18</v>
      </c>
      <c r="C161" s="598" t="s">
        <v>1342</v>
      </c>
      <c r="D161" s="597">
        <v>1.2</v>
      </c>
      <c r="E161" s="597">
        <v>0</v>
      </c>
      <c r="F161" s="597">
        <v>0</v>
      </c>
      <c r="G161" s="597">
        <v>0</v>
      </c>
      <c r="H161" s="596" t="s">
        <v>1153</v>
      </c>
      <c r="I161" s="598" t="s">
        <v>1159</v>
      </c>
      <c r="J161" s="596">
        <v>4</v>
      </c>
      <c r="K161" s="596">
        <v>7</v>
      </c>
    </row>
    <row r="162" spans="1:11" x14ac:dyDescent="0.2">
      <c r="A162" s="596">
        <v>199</v>
      </c>
      <c r="B162" s="598" t="s">
        <v>18</v>
      </c>
      <c r="C162" s="598" t="s">
        <v>1343</v>
      </c>
      <c r="D162" s="597">
        <v>1.2</v>
      </c>
      <c r="E162" s="597">
        <v>0</v>
      </c>
      <c r="F162" s="597">
        <v>0</v>
      </c>
      <c r="G162" s="597">
        <v>0</v>
      </c>
      <c r="H162" s="596" t="s">
        <v>1153</v>
      </c>
      <c r="I162" s="598" t="s">
        <v>1160</v>
      </c>
      <c r="J162" s="596">
        <v>5</v>
      </c>
      <c r="K162" s="596">
        <v>7</v>
      </c>
    </row>
    <row r="163" spans="1:11" x14ac:dyDescent="0.2">
      <c r="A163" s="596">
        <v>200</v>
      </c>
      <c r="B163" s="598" t="s">
        <v>18</v>
      </c>
      <c r="C163" s="598" t="s">
        <v>1344</v>
      </c>
      <c r="D163" s="597">
        <v>1.2</v>
      </c>
      <c r="E163" s="597">
        <v>0</v>
      </c>
      <c r="F163" s="597">
        <v>0</v>
      </c>
      <c r="G163" s="597">
        <v>0</v>
      </c>
      <c r="H163" s="596" t="s">
        <v>1153</v>
      </c>
      <c r="I163" s="598" t="s">
        <v>1161</v>
      </c>
      <c r="J163" s="596">
        <v>6</v>
      </c>
      <c r="K163" s="596">
        <v>7</v>
      </c>
    </row>
    <row r="164" spans="1:11" x14ac:dyDescent="0.2">
      <c r="A164" s="596">
        <v>201</v>
      </c>
      <c r="B164" s="598" t="s">
        <v>18</v>
      </c>
      <c r="C164" s="598" t="s">
        <v>1345</v>
      </c>
      <c r="D164" s="597">
        <v>1.2</v>
      </c>
      <c r="E164" s="597">
        <v>0</v>
      </c>
      <c r="F164" s="597">
        <v>0</v>
      </c>
      <c r="G164" s="597">
        <v>0</v>
      </c>
      <c r="H164" s="596" t="s">
        <v>1153</v>
      </c>
      <c r="I164" s="598" t="s">
        <v>1162</v>
      </c>
      <c r="J164" s="596">
        <v>7</v>
      </c>
      <c r="K164" s="596">
        <v>7</v>
      </c>
    </row>
    <row r="165" spans="1:11" x14ac:dyDescent="0.2">
      <c r="A165" s="596">
        <v>202</v>
      </c>
      <c r="B165" s="598" t="s">
        <v>18</v>
      </c>
      <c r="C165" s="598" t="s">
        <v>1346</v>
      </c>
      <c r="D165" s="597">
        <v>1.2</v>
      </c>
      <c r="E165" s="597">
        <v>0</v>
      </c>
      <c r="F165" s="597">
        <v>0</v>
      </c>
      <c r="G165" s="597">
        <v>0</v>
      </c>
      <c r="H165" s="596" t="s">
        <v>1153</v>
      </c>
      <c r="I165" s="598" t="s">
        <v>1163</v>
      </c>
      <c r="J165" s="596">
        <v>8</v>
      </c>
      <c r="K165" s="596">
        <v>7</v>
      </c>
    </row>
    <row r="166" spans="1:11" x14ac:dyDescent="0.2">
      <c r="A166" s="596">
        <v>203</v>
      </c>
      <c r="B166" s="598" t="s">
        <v>18</v>
      </c>
      <c r="C166" s="598" t="s">
        <v>1347</v>
      </c>
      <c r="D166" s="597">
        <v>1.2</v>
      </c>
      <c r="E166" s="597">
        <v>0</v>
      </c>
      <c r="F166" s="597">
        <v>0</v>
      </c>
      <c r="G166" s="597">
        <v>0</v>
      </c>
      <c r="H166" s="596" t="s">
        <v>1153</v>
      </c>
      <c r="I166" s="598" t="s">
        <v>1164</v>
      </c>
      <c r="J166" s="596">
        <v>9</v>
      </c>
      <c r="K166" s="596">
        <v>7</v>
      </c>
    </row>
    <row r="167" spans="1:11" x14ac:dyDescent="0.2">
      <c r="A167" s="596">
        <v>204</v>
      </c>
      <c r="B167" s="598" t="s">
        <v>18</v>
      </c>
      <c r="C167" s="598" t="s">
        <v>1348</v>
      </c>
      <c r="D167" s="597">
        <v>0</v>
      </c>
      <c r="E167" s="597">
        <v>0</v>
      </c>
      <c r="F167" s="597">
        <v>0</v>
      </c>
      <c r="G167" s="597">
        <v>0</v>
      </c>
      <c r="H167" s="596" t="s">
        <v>1156</v>
      </c>
      <c r="I167" s="598" t="s">
        <v>1165</v>
      </c>
      <c r="J167" s="596">
        <v>10</v>
      </c>
      <c r="K167" s="596">
        <v>7</v>
      </c>
    </row>
    <row r="168" spans="1:11" x14ac:dyDescent="0.2">
      <c r="A168" s="596">
        <v>206</v>
      </c>
      <c r="B168" s="598" t="s">
        <v>18</v>
      </c>
      <c r="C168" s="598" t="s">
        <v>1349</v>
      </c>
      <c r="D168" s="597">
        <v>0.5</v>
      </c>
      <c r="E168" s="597">
        <v>0</v>
      </c>
      <c r="F168" s="597">
        <v>0</v>
      </c>
      <c r="G168" s="597">
        <v>0</v>
      </c>
      <c r="H168" s="596" t="s">
        <v>1153</v>
      </c>
      <c r="I168" s="598" t="s">
        <v>1166</v>
      </c>
      <c r="J168" s="596">
        <v>12</v>
      </c>
      <c r="K168" s="596">
        <v>7</v>
      </c>
    </row>
    <row r="169" spans="1:11" x14ac:dyDescent="0.2">
      <c r="A169" s="596">
        <v>207</v>
      </c>
      <c r="B169" s="598" t="s">
        <v>18</v>
      </c>
      <c r="C169" s="598" t="s">
        <v>1350</v>
      </c>
      <c r="D169" s="597">
        <v>0.6</v>
      </c>
      <c r="E169" s="597">
        <v>0</v>
      </c>
      <c r="F169" s="597">
        <v>0</v>
      </c>
      <c r="G169" s="597">
        <v>0</v>
      </c>
      <c r="H169" s="596" t="s">
        <v>1153</v>
      </c>
      <c r="I169" s="598" t="s">
        <v>1167</v>
      </c>
      <c r="J169" s="596">
        <v>13</v>
      </c>
      <c r="K169" s="596">
        <v>7</v>
      </c>
    </row>
    <row r="170" spans="1:11" x14ac:dyDescent="0.2">
      <c r="A170" s="596">
        <v>209</v>
      </c>
      <c r="B170" s="598" t="s">
        <v>18</v>
      </c>
      <c r="C170" s="598" t="s">
        <v>1351</v>
      </c>
      <c r="D170" s="597">
        <v>1.2</v>
      </c>
      <c r="E170" s="597">
        <v>0</v>
      </c>
      <c r="F170" s="597">
        <v>0</v>
      </c>
      <c r="G170" s="597">
        <v>0</v>
      </c>
      <c r="H170" s="596" t="s">
        <v>1153</v>
      </c>
      <c r="I170" s="598" t="s">
        <v>1168</v>
      </c>
      <c r="J170" s="596">
        <v>15</v>
      </c>
      <c r="K170" s="596">
        <v>7</v>
      </c>
    </row>
    <row r="171" spans="1:11" x14ac:dyDescent="0.2">
      <c r="A171" s="596">
        <v>211</v>
      </c>
      <c r="B171" s="598" t="s">
        <v>18</v>
      </c>
      <c r="C171" s="598" t="s">
        <v>1352</v>
      </c>
      <c r="D171" s="597">
        <v>0.5</v>
      </c>
      <c r="E171" s="597">
        <v>0</v>
      </c>
      <c r="F171" s="597">
        <v>5</v>
      </c>
      <c r="G171" s="597">
        <v>0</v>
      </c>
      <c r="H171" s="596" t="s">
        <v>1153</v>
      </c>
      <c r="I171" s="598" t="s">
        <v>1169</v>
      </c>
      <c r="J171" s="596">
        <v>17</v>
      </c>
      <c r="K171" s="596">
        <v>7</v>
      </c>
    </row>
    <row r="172" spans="1:11" x14ac:dyDescent="0.2">
      <c r="A172" s="596">
        <v>212</v>
      </c>
      <c r="B172" s="598" t="s">
        <v>18</v>
      </c>
      <c r="C172" s="598" t="s">
        <v>1353</v>
      </c>
      <c r="D172" s="597">
        <v>0.5</v>
      </c>
      <c r="E172" s="597">
        <v>0</v>
      </c>
      <c r="F172" s="597">
        <v>0</v>
      </c>
      <c r="G172" s="597">
        <v>0</v>
      </c>
      <c r="H172" s="596" t="s">
        <v>1153</v>
      </c>
      <c r="I172" s="598" t="s">
        <v>1170</v>
      </c>
      <c r="J172" s="596">
        <v>18</v>
      </c>
      <c r="K172" s="596">
        <v>7</v>
      </c>
    </row>
    <row r="173" spans="1:11" x14ac:dyDescent="0.2">
      <c r="A173" s="596">
        <v>213</v>
      </c>
      <c r="B173" s="598" t="s">
        <v>18</v>
      </c>
      <c r="C173" s="598" t="s">
        <v>1354</v>
      </c>
      <c r="D173" s="597">
        <v>0.5</v>
      </c>
      <c r="E173" s="597">
        <v>0</v>
      </c>
      <c r="F173" s="597">
        <v>5</v>
      </c>
      <c r="G173" s="597">
        <v>0</v>
      </c>
      <c r="H173" s="596" t="s">
        <v>1153</v>
      </c>
      <c r="I173" s="598" t="s">
        <v>1171</v>
      </c>
      <c r="J173" s="596">
        <v>19</v>
      </c>
      <c r="K173" s="596">
        <v>7</v>
      </c>
    </row>
    <row r="174" spans="1:11" x14ac:dyDescent="0.2">
      <c r="A174" s="596">
        <v>214</v>
      </c>
      <c r="B174" s="598" t="s">
        <v>18</v>
      </c>
      <c r="C174" s="598" t="s">
        <v>1355</v>
      </c>
      <c r="D174" s="597">
        <v>0.5</v>
      </c>
      <c r="E174" s="597">
        <v>0</v>
      </c>
      <c r="F174" s="597">
        <v>0</v>
      </c>
      <c r="G174" s="597">
        <v>0</v>
      </c>
      <c r="H174" s="596" t="s">
        <v>1153</v>
      </c>
      <c r="I174" s="598" t="s">
        <v>1172</v>
      </c>
      <c r="J174" s="596">
        <v>20</v>
      </c>
      <c r="K174" s="596">
        <v>7</v>
      </c>
    </row>
    <row r="175" spans="1:11" x14ac:dyDescent="0.2">
      <c r="A175" s="596">
        <v>215</v>
      </c>
      <c r="B175" s="598" t="s">
        <v>18</v>
      </c>
      <c r="C175" s="598" t="s">
        <v>1356</v>
      </c>
      <c r="D175" s="597">
        <v>1.2</v>
      </c>
      <c r="E175" s="597">
        <v>0</v>
      </c>
      <c r="F175" s="597">
        <v>0</v>
      </c>
      <c r="G175" s="597">
        <v>0</v>
      </c>
      <c r="H175" s="596" t="s">
        <v>1153</v>
      </c>
      <c r="I175" s="598" t="s">
        <v>1173</v>
      </c>
      <c r="J175" s="596">
        <v>21</v>
      </c>
      <c r="K175" s="596">
        <v>7</v>
      </c>
    </row>
    <row r="176" spans="1:11" x14ac:dyDescent="0.2">
      <c r="A176" s="596">
        <v>216</v>
      </c>
      <c r="B176" s="598" t="s">
        <v>18</v>
      </c>
      <c r="C176" s="598" t="s">
        <v>1357</v>
      </c>
      <c r="D176" s="597">
        <v>1.2</v>
      </c>
      <c r="E176" s="597">
        <v>0</v>
      </c>
      <c r="F176" s="597">
        <v>0</v>
      </c>
      <c r="G176" s="597">
        <v>0</v>
      </c>
      <c r="H176" s="596" t="s">
        <v>1153</v>
      </c>
      <c r="I176" s="598" t="s">
        <v>1174</v>
      </c>
      <c r="J176" s="596">
        <v>22</v>
      </c>
      <c r="K176" s="596">
        <v>7</v>
      </c>
    </row>
    <row r="177" spans="1:11" x14ac:dyDescent="0.2">
      <c r="A177" s="596">
        <v>217</v>
      </c>
      <c r="B177" s="598" t="s">
        <v>18</v>
      </c>
      <c r="C177" s="598" t="s">
        <v>1358</v>
      </c>
      <c r="D177" s="597">
        <v>2.5</v>
      </c>
      <c r="E177" s="597">
        <v>0</v>
      </c>
      <c r="F177" s="597">
        <v>12.75</v>
      </c>
      <c r="G177" s="597">
        <v>0</v>
      </c>
      <c r="H177" s="596" t="s">
        <v>1153</v>
      </c>
      <c r="I177" s="598" t="s">
        <v>1175</v>
      </c>
      <c r="J177" s="596">
        <v>23</v>
      </c>
      <c r="K177" s="596">
        <v>7</v>
      </c>
    </row>
    <row r="178" spans="1:11" x14ac:dyDescent="0.2">
      <c r="A178" s="596">
        <v>218</v>
      </c>
      <c r="B178" s="598" t="s">
        <v>18</v>
      </c>
      <c r="C178" s="598" t="s">
        <v>1359</v>
      </c>
      <c r="D178" s="597">
        <v>1.2</v>
      </c>
      <c r="E178" s="597">
        <v>0</v>
      </c>
      <c r="F178" s="597">
        <v>0</v>
      </c>
      <c r="G178" s="597">
        <v>0</v>
      </c>
      <c r="H178" s="596" t="s">
        <v>1153</v>
      </c>
      <c r="I178" s="598" t="s">
        <v>1176</v>
      </c>
      <c r="J178" s="596">
        <v>24</v>
      </c>
      <c r="K178" s="596">
        <v>7</v>
      </c>
    </row>
    <row r="179" spans="1:11" x14ac:dyDescent="0.2">
      <c r="A179" s="596">
        <v>219</v>
      </c>
      <c r="B179" s="598" t="s">
        <v>18</v>
      </c>
      <c r="C179" s="598" t="s">
        <v>1360</v>
      </c>
      <c r="D179" s="597">
        <v>1.2</v>
      </c>
      <c r="E179" s="597">
        <v>0</v>
      </c>
      <c r="F179" s="597">
        <v>0</v>
      </c>
      <c r="G179" s="597">
        <v>0</v>
      </c>
      <c r="H179" s="596" t="s">
        <v>1153</v>
      </c>
      <c r="I179" s="598" t="s">
        <v>1177</v>
      </c>
      <c r="J179" s="596">
        <v>25</v>
      </c>
      <c r="K179" s="596">
        <v>7</v>
      </c>
    </row>
    <row r="180" spans="1:11" x14ac:dyDescent="0.2">
      <c r="A180" s="596">
        <v>220</v>
      </c>
      <c r="B180" s="598" t="s">
        <v>18</v>
      </c>
      <c r="C180" s="598" t="s">
        <v>1361</v>
      </c>
      <c r="D180" s="597">
        <v>0.5</v>
      </c>
      <c r="E180" s="597">
        <v>0</v>
      </c>
      <c r="F180" s="597">
        <v>0</v>
      </c>
      <c r="G180" s="597">
        <v>0</v>
      </c>
      <c r="H180" s="596" t="s">
        <v>1153</v>
      </c>
      <c r="I180" s="598" t="s">
        <v>1178</v>
      </c>
      <c r="J180" s="596">
        <v>26</v>
      </c>
      <c r="K180" s="596">
        <v>7</v>
      </c>
    </row>
    <row r="181" spans="1:11" x14ac:dyDescent="0.2">
      <c r="A181" s="596">
        <v>222</v>
      </c>
      <c r="B181" s="598" t="s">
        <v>18</v>
      </c>
      <c r="C181" s="598" t="s">
        <v>1362</v>
      </c>
      <c r="D181" s="597">
        <v>0.5</v>
      </c>
      <c r="E181" s="597">
        <v>0</v>
      </c>
      <c r="F181" s="597">
        <v>0</v>
      </c>
      <c r="G181" s="597">
        <v>0</v>
      </c>
      <c r="H181" s="596" t="s">
        <v>1153</v>
      </c>
      <c r="I181" s="598" t="s">
        <v>1179</v>
      </c>
      <c r="J181" s="596">
        <v>28</v>
      </c>
      <c r="K181" s="596">
        <v>7</v>
      </c>
    </row>
    <row r="182" spans="1:11" x14ac:dyDescent="0.2">
      <c r="A182" s="596">
        <v>223</v>
      </c>
      <c r="B182" s="598" t="s">
        <v>18</v>
      </c>
      <c r="C182" s="598" t="s">
        <v>1363</v>
      </c>
      <c r="D182" s="597">
        <v>0.5</v>
      </c>
      <c r="E182" s="597">
        <v>0</v>
      </c>
      <c r="F182" s="597">
        <v>0</v>
      </c>
      <c r="G182" s="597">
        <v>0</v>
      </c>
      <c r="H182" s="596" t="s">
        <v>1153</v>
      </c>
      <c r="I182" s="598" t="s">
        <v>1180</v>
      </c>
      <c r="J182" s="596">
        <v>29</v>
      </c>
      <c r="K182" s="596">
        <v>7</v>
      </c>
    </row>
    <row r="183" spans="1:11" x14ac:dyDescent="0.2">
      <c r="A183" s="596">
        <v>224</v>
      </c>
      <c r="B183" s="598" t="s">
        <v>18</v>
      </c>
      <c r="C183" s="598" t="s">
        <v>1364</v>
      </c>
      <c r="D183" s="597">
        <v>0.5</v>
      </c>
      <c r="E183" s="597">
        <v>0</v>
      </c>
      <c r="F183" s="597">
        <v>0</v>
      </c>
      <c r="G183" s="597">
        <v>0</v>
      </c>
      <c r="H183" s="596" t="s">
        <v>1153</v>
      </c>
      <c r="I183" s="598" t="s">
        <v>1181</v>
      </c>
      <c r="J183" s="596">
        <v>30</v>
      </c>
      <c r="K183" s="596">
        <v>7</v>
      </c>
    </row>
    <row r="184" spans="1:11" x14ac:dyDescent="0.2">
      <c r="A184" s="596">
        <v>227</v>
      </c>
      <c r="B184" s="598" t="s">
        <v>16</v>
      </c>
      <c r="C184" s="598" t="s">
        <v>1365</v>
      </c>
      <c r="D184" s="597">
        <v>0</v>
      </c>
      <c r="E184" s="597">
        <v>0</v>
      </c>
      <c r="F184" s="597">
        <v>0</v>
      </c>
      <c r="G184" s="597">
        <v>0</v>
      </c>
      <c r="H184" s="596" t="s">
        <v>1156</v>
      </c>
      <c r="I184" s="598" t="s">
        <v>1154</v>
      </c>
      <c r="J184" s="596">
        <v>1</v>
      </c>
      <c r="K184" s="596">
        <v>8</v>
      </c>
    </row>
    <row r="185" spans="1:11" x14ac:dyDescent="0.2">
      <c r="A185" s="596">
        <v>228</v>
      </c>
      <c r="B185" s="598" t="s">
        <v>16</v>
      </c>
      <c r="C185" s="598" t="s">
        <v>1366</v>
      </c>
      <c r="D185" s="597">
        <v>0</v>
      </c>
      <c r="E185" s="597">
        <v>0</v>
      </c>
      <c r="F185" s="597">
        <v>0</v>
      </c>
      <c r="G185" s="597">
        <v>0</v>
      </c>
      <c r="H185" s="596" t="s">
        <v>1156</v>
      </c>
      <c r="I185" s="598" t="s">
        <v>1157</v>
      </c>
      <c r="J185" s="596">
        <v>2</v>
      </c>
      <c r="K185" s="596">
        <v>8</v>
      </c>
    </row>
    <row r="186" spans="1:11" x14ac:dyDescent="0.2">
      <c r="A186" s="596">
        <v>229</v>
      </c>
      <c r="B186" s="598" t="s">
        <v>16</v>
      </c>
      <c r="C186" s="598" t="s">
        <v>1367</v>
      </c>
      <c r="D186" s="597">
        <v>0</v>
      </c>
      <c r="E186" s="597">
        <v>0</v>
      </c>
      <c r="F186" s="597">
        <v>0</v>
      </c>
      <c r="G186" s="597">
        <v>0</v>
      </c>
      <c r="H186" s="596" t="s">
        <v>1156</v>
      </c>
      <c r="I186" s="598" t="s">
        <v>1158</v>
      </c>
      <c r="J186" s="596">
        <v>3</v>
      </c>
      <c r="K186" s="596">
        <v>8</v>
      </c>
    </row>
    <row r="187" spans="1:11" x14ac:dyDescent="0.2">
      <c r="A187" s="596">
        <v>230</v>
      </c>
      <c r="B187" s="598" t="s">
        <v>16</v>
      </c>
      <c r="C187" s="598" t="s">
        <v>1368</v>
      </c>
      <c r="D187" s="597">
        <v>0</v>
      </c>
      <c r="E187" s="597">
        <v>0</v>
      </c>
      <c r="F187" s="597">
        <v>0</v>
      </c>
      <c r="G187" s="597">
        <v>0</v>
      </c>
      <c r="H187" s="596" t="s">
        <v>1156</v>
      </c>
      <c r="I187" s="598" t="s">
        <v>1159</v>
      </c>
      <c r="J187" s="596">
        <v>4</v>
      </c>
      <c r="K187" s="596">
        <v>8</v>
      </c>
    </row>
    <row r="188" spans="1:11" x14ac:dyDescent="0.2">
      <c r="A188" s="596">
        <v>231</v>
      </c>
      <c r="B188" s="598" t="s">
        <v>16</v>
      </c>
      <c r="C188" s="598" t="s">
        <v>1369</v>
      </c>
      <c r="D188" s="597">
        <v>0</v>
      </c>
      <c r="E188" s="597">
        <v>0</v>
      </c>
      <c r="F188" s="597">
        <v>0</v>
      </c>
      <c r="G188" s="597">
        <v>0</v>
      </c>
      <c r="H188" s="596" t="s">
        <v>1156</v>
      </c>
      <c r="I188" s="598" t="s">
        <v>1160</v>
      </c>
      <c r="J188" s="596">
        <v>5</v>
      </c>
      <c r="K188" s="596">
        <v>8</v>
      </c>
    </row>
    <row r="189" spans="1:11" x14ac:dyDescent="0.2">
      <c r="A189" s="596">
        <v>232</v>
      </c>
      <c r="B189" s="598" t="s">
        <v>16</v>
      </c>
      <c r="C189" s="598" t="s">
        <v>1370</v>
      </c>
      <c r="D189" s="597">
        <v>0</v>
      </c>
      <c r="E189" s="597">
        <v>0</v>
      </c>
      <c r="F189" s="597">
        <v>0</v>
      </c>
      <c r="G189" s="597">
        <v>0</v>
      </c>
      <c r="H189" s="596" t="s">
        <v>1156</v>
      </c>
      <c r="I189" s="598" t="s">
        <v>1161</v>
      </c>
      <c r="J189" s="596">
        <v>6</v>
      </c>
      <c r="K189" s="596">
        <v>8</v>
      </c>
    </row>
    <row r="190" spans="1:11" x14ac:dyDescent="0.2">
      <c r="A190" s="596">
        <v>233</v>
      </c>
      <c r="B190" s="598" t="s">
        <v>16</v>
      </c>
      <c r="C190" s="598" t="s">
        <v>1371</v>
      </c>
      <c r="D190" s="597">
        <v>0</v>
      </c>
      <c r="E190" s="597">
        <v>0</v>
      </c>
      <c r="F190" s="597">
        <v>0</v>
      </c>
      <c r="G190" s="597">
        <v>0</v>
      </c>
      <c r="H190" s="596" t="s">
        <v>1156</v>
      </c>
      <c r="I190" s="598" t="s">
        <v>1162</v>
      </c>
      <c r="J190" s="596">
        <v>7</v>
      </c>
      <c r="K190" s="596">
        <v>8</v>
      </c>
    </row>
    <row r="191" spans="1:11" x14ac:dyDescent="0.2">
      <c r="A191" s="596">
        <v>234</v>
      </c>
      <c r="B191" s="598" t="s">
        <v>16</v>
      </c>
      <c r="C191" s="598" t="s">
        <v>1372</v>
      </c>
      <c r="D191" s="597">
        <v>0</v>
      </c>
      <c r="E191" s="597">
        <v>0</v>
      </c>
      <c r="F191" s="597">
        <v>0</v>
      </c>
      <c r="G191" s="597">
        <v>0</v>
      </c>
      <c r="H191" s="596" t="s">
        <v>1156</v>
      </c>
      <c r="I191" s="598" t="s">
        <v>1163</v>
      </c>
      <c r="J191" s="596">
        <v>8</v>
      </c>
      <c r="K191" s="596">
        <v>8</v>
      </c>
    </row>
    <row r="192" spans="1:11" x14ac:dyDescent="0.2">
      <c r="A192" s="596">
        <v>235</v>
      </c>
      <c r="B192" s="598" t="s">
        <v>16</v>
      </c>
      <c r="C192" s="598" t="s">
        <v>1373</v>
      </c>
      <c r="D192" s="597">
        <v>0</v>
      </c>
      <c r="E192" s="597">
        <v>0</v>
      </c>
      <c r="F192" s="597">
        <v>0</v>
      </c>
      <c r="G192" s="597">
        <v>0</v>
      </c>
      <c r="H192" s="596" t="s">
        <v>1156</v>
      </c>
      <c r="I192" s="598" t="s">
        <v>1164</v>
      </c>
      <c r="J192" s="596">
        <v>9</v>
      </c>
      <c r="K192" s="596">
        <v>8</v>
      </c>
    </row>
    <row r="193" spans="1:11" x14ac:dyDescent="0.2">
      <c r="A193" s="596">
        <v>236</v>
      </c>
      <c r="B193" s="598" t="s">
        <v>16</v>
      </c>
      <c r="C193" s="598" t="s">
        <v>1374</v>
      </c>
      <c r="D193" s="597">
        <v>0</v>
      </c>
      <c r="E193" s="597">
        <v>0</v>
      </c>
      <c r="F193" s="597">
        <v>0</v>
      </c>
      <c r="G193" s="597">
        <v>0</v>
      </c>
      <c r="H193" s="596" t="s">
        <v>1156</v>
      </c>
      <c r="I193" s="598" t="s">
        <v>1165</v>
      </c>
      <c r="J193" s="596">
        <v>10</v>
      </c>
      <c r="K193" s="596">
        <v>8</v>
      </c>
    </row>
    <row r="194" spans="1:11" x14ac:dyDescent="0.2">
      <c r="A194" s="596">
        <v>238</v>
      </c>
      <c r="B194" s="598" t="s">
        <v>16</v>
      </c>
      <c r="C194" s="598" t="s">
        <v>1375</v>
      </c>
      <c r="D194" s="597">
        <v>0</v>
      </c>
      <c r="E194" s="597">
        <v>0</v>
      </c>
      <c r="F194" s="597">
        <v>0</v>
      </c>
      <c r="G194" s="597">
        <v>0</v>
      </c>
      <c r="H194" s="596" t="s">
        <v>1156</v>
      </c>
      <c r="I194" s="598" t="s">
        <v>1166</v>
      </c>
      <c r="J194" s="596">
        <v>12</v>
      </c>
      <c r="K194" s="596">
        <v>8</v>
      </c>
    </row>
    <row r="195" spans="1:11" x14ac:dyDescent="0.2">
      <c r="A195" s="596">
        <v>239</v>
      </c>
      <c r="B195" s="598" t="s">
        <v>16</v>
      </c>
      <c r="C195" s="598" t="s">
        <v>1376</v>
      </c>
      <c r="D195" s="597">
        <v>0</v>
      </c>
      <c r="E195" s="597">
        <v>0</v>
      </c>
      <c r="F195" s="597">
        <v>0</v>
      </c>
      <c r="G195" s="597">
        <v>0</v>
      </c>
      <c r="H195" s="596" t="s">
        <v>1156</v>
      </c>
      <c r="I195" s="598" t="s">
        <v>1167</v>
      </c>
      <c r="J195" s="596">
        <v>13</v>
      </c>
      <c r="K195" s="596">
        <v>8</v>
      </c>
    </row>
    <row r="196" spans="1:11" x14ac:dyDescent="0.2">
      <c r="A196" s="596">
        <v>241</v>
      </c>
      <c r="B196" s="598" t="s">
        <v>16</v>
      </c>
      <c r="C196" s="598" t="s">
        <v>1377</v>
      </c>
      <c r="D196" s="597">
        <v>0</v>
      </c>
      <c r="E196" s="597">
        <v>0</v>
      </c>
      <c r="F196" s="597">
        <v>0</v>
      </c>
      <c r="G196" s="597">
        <v>0</v>
      </c>
      <c r="H196" s="596" t="s">
        <v>1156</v>
      </c>
      <c r="I196" s="598" t="s">
        <v>1168</v>
      </c>
      <c r="J196" s="596">
        <v>15</v>
      </c>
      <c r="K196" s="596">
        <v>8</v>
      </c>
    </row>
    <row r="197" spans="1:11" x14ac:dyDescent="0.2">
      <c r="A197" s="596">
        <v>243</v>
      </c>
      <c r="B197" s="598" t="s">
        <v>16</v>
      </c>
      <c r="C197" s="598" t="s">
        <v>1378</v>
      </c>
      <c r="D197" s="597">
        <v>0</v>
      </c>
      <c r="E197" s="597">
        <v>0</v>
      </c>
      <c r="F197" s="597">
        <v>0</v>
      </c>
      <c r="G197" s="597">
        <v>0</v>
      </c>
      <c r="H197" s="596" t="s">
        <v>1156</v>
      </c>
      <c r="I197" s="598" t="s">
        <v>1169</v>
      </c>
      <c r="J197" s="596">
        <v>17</v>
      </c>
      <c r="K197" s="596">
        <v>8</v>
      </c>
    </row>
    <row r="198" spans="1:11" x14ac:dyDescent="0.2">
      <c r="A198" s="596">
        <v>244</v>
      </c>
      <c r="B198" s="598" t="s">
        <v>16</v>
      </c>
      <c r="C198" s="598" t="s">
        <v>1379</v>
      </c>
      <c r="D198" s="597">
        <v>0</v>
      </c>
      <c r="E198" s="597">
        <v>0</v>
      </c>
      <c r="F198" s="597">
        <v>0</v>
      </c>
      <c r="G198" s="597">
        <v>0</v>
      </c>
      <c r="H198" s="596" t="s">
        <v>1156</v>
      </c>
      <c r="I198" s="598" t="s">
        <v>1170</v>
      </c>
      <c r="J198" s="596">
        <v>18</v>
      </c>
      <c r="K198" s="596">
        <v>8</v>
      </c>
    </row>
    <row r="199" spans="1:11" x14ac:dyDescent="0.2">
      <c r="A199" s="596">
        <v>245</v>
      </c>
      <c r="B199" s="598" t="s">
        <v>16</v>
      </c>
      <c r="C199" s="598" t="s">
        <v>1380</v>
      </c>
      <c r="D199" s="597">
        <v>0</v>
      </c>
      <c r="E199" s="597">
        <v>0</v>
      </c>
      <c r="F199" s="597">
        <v>0</v>
      </c>
      <c r="G199" s="597">
        <v>0</v>
      </c>
      <c r="H199" s="596" t="s">
        <v>1156</v>
      </c>
      <c r="I199" s="598" t="s">
        <v>1171</v>
      </c>
      <c r="J199" s="596">
        <v>19</v>
      </c>
      <c r="K199" s="596">
        <v>8</v>
      </c>
    </row>
    <row r="200" spans="1:11" x14ac:dyDescent="0.2">
      <c r="A200" s="596">
        <v>246</v>
      </c>
      <c r="B200" s="598" t="s">
        <v>16</v>
      </c>
      <c r="C200" s="598" t="s">
        <v>1381</v>
      </c>
      <c r="D200" s="597">
        <v>0</v>
      </c>
      <c r="E200" s="597">
        <v>0</v>
      </c>
      <c r="F200" s="597">
        <v>0</v>
      </c>
      <c r="G200" s="597">
        <v>0</v>
      </c>
      <c r="H200" s="596" t="s">
        <v>1156</v>
      </c>
      <c r="I200" s="598" t="s">
        <v>1172</v>
      </c>
      <c r="J200" s="596">
        <v>20</v>
      </c>
      <c r="K200" s="596">
        <v>8</v>
      </c>
    </row>
    <row r="201" spans="1:11" x14ac:dyDescent="0.2">
      <c r="A201" s="596">
        <v>247</v>
      </c>
      <c r="B201" s="598" t="s">
        <v>16</v>
      </c>
      <c r="C201" s="598" t="s">
        <v>1382</v>
      </c>
      <c r="D201" s="597">
        <v>0</v>
      </c>
      <c r="E201" s="597">
        <v>0</v>
      </c>
      <c r="F201" s="597">
        <v>0</v>
      </c>
      <c r="G201" s="597">
        <v>0</v>
      </c>
      <c r="H201" s="596" t="s">
        <v>1156</v>
      </c>
      <c r="I201" s="598" t="s">
        <v>1173</v>
      </c>
      <c r="J201" s="596">
        <v>21</v>
      </c>
      <c r="K201" s="596">
        <v>8</v>
      </c>
    </row>
    <row r="202" spans="1:11" x14ac:dyDescent="0.2">
      <c r="A202" s="596">
        <v>248</v>
      </c>
      <c r="B202" s="598" t="s">
        <v>16</v>
      </c>
      <c r="C202" s="598" t="s">
        <v>1383</v>
      </c>
      <c r="D202" s="597">
        <v>0</v>
      </c>
      <c r="E202" s="597">
        <v>0</v>
      </c>
      <c r="F202" s="597">
        <v>0</v>
      </c>
      <c r="G202" s="597">
        <v>0</v>
      </c>
      <c r="H202" s="596" t="s">
        <v>1156</v>
      </c>
      <c r="I202" s="598" t="s">
        <v>1174</v>
      </c>
      <c r="J202" s="596">
        <v>22</v>
      </c>
      <c r="K202" s="596">
        <v>8</v>
      </c>
    </row>
    <row r="203" spans="1:11" x14ac:dyDescent="0.2">
      <c r="A203" s="596">
        <v>249</v>
      </c>
      <c r="B203" s="598" t="s">
        <v>16</v>
      </c>
      <c r="C203" s="598" t="s">
        <v>1384</v>
      </c>
      <c r="D203" s="597">
        <v>0.2</v>
      </c>
      <c r="E203" s="597">
        <v>0</v>
      </c>
      <c r="F203" s="597">
        <v>0.48</v>
      </c>
      <c r="G203" s="597">
        <v>0</v>
      </c>
      <c r="H203" s="596" t="s">
        <v>1153</v>
      </c>
      <c r="I203" s="598" t="s">
        <v>1175</v>
      </c>
      <c r="J203" s="596">
        <v>23</v>
      </c>
      <c r="K203" s="596">
        <v>8</v>
      </c>
    </row>
    <row r="204" spans="1:11" x14ac:dyDescent="0.2">
      <c r="A204" s="596">
        <v>250</v>
      </c>
      <c r="B204" s="598" t="s">
        <v>16</v>
      </c>
      <c r="C204" s="598" t="s">
        <v>1385</v>
      </c>
      <c r="D204" s="597">
        <v>0</v>
      </c>
      <c r="E204" s="597">
        <v>0</v>
      </c>
      <c r="F204" s="597">
        <v>0</v>
      </c>
      <c r="G204" s="597">
        <v>0</v>
      </c>
      <c r="H204" s="596" t="s">
        <v>1156</v>
      </c>
      <c r="I204" s="598" t="s">
        <v>1176</v>
      </c>
      <c r="J204" s="596">
        <v>24</v>
      </c>
      <c r="K204" s="596">
        <v>8</v>
      </c>
    </row>
    <row r="205" spans="1:11" x14ac:dyDescent="0.2">
      <c r="A205" s="596">
        <v>251</v>
      </c>
      <c r="B205" s="598" t="s">
        <v>16</v>
      </c>
      <c r="C205" s="598" t="s">
        <v>1386</v>
      </c>
      <c r="D205" s="597">
        <v>0</v>
      </c>
      <c r="E205" s="597">
        <v>0</v>
      </c>
      <c r="F205" s="597">
        <v>0</v>
      </c>
      <c r="G205" s="597">
        <v>0</v>
      </c>
      <c r="H205" s="596" t="s">
        <v>1156</v>
      </c>
      <c r="I205" s="598" t="s">
        <v>1177</v>
      </c>
      <c r="J205" s="596">
        <v>25</v>
      </c>
      <c r="K205" s="596">
        <v>8</v>
      </c>
    </row>
    <row r="206" spans="1:11" x14ac:dyDescent="0.2">
      <c r="A206" s="596">
        <v>252</v>
      </c>
      <c r="B206" s="598" t="s">
        <v>16</v>
      </c>
      <c r="C206" s="598" t="s">
        <v>1387</v>
      </c>
      <c r="D206" s="597">
        <v>0</v>
      </c>
      <c r="E206" s="597">
        <v>0</v>
      </c>
      <c r="F206" s="597">
        <v>0</v>
      </c>
      <c r="G206" s="597">
        <v>0</v>
      </c>
      <c r="H206" s="596" t="s">
        <v>1156</v>
      </c>
      <c r="I206" s="598" t="s">
        <v>1178</v>
      </c>
      <c r="J206" s="596">
        <v>26</v>
      </c>
      <c r="K206" s="596">
        <v>8</v>
      </c>
    </row>
    <row r="207" spans="1:11" x14ac:dyDescent="0.2">
      <c r="A207" s="596">
        <v>254</v>
      </c>
      <c r="B207" s="598" t="s">
        <v>16</v>
      </c>
      <c r="C207" s="598" t="s">
        <v>1388</v>
      </c>
      <c r="D207" s="597">
        <v>0</v>
      </c>
      <c r="E207" s="597">
        <v>0</v>
      </c>
      <c r="F207" s="597">
        <v>0</v>
      </c>
      <c r="G207" s="597">
        <v>0</v>
      </c>
      <c r="H207" s="596" t="s">
        <v>1156</v>
      </c>
      <c r="I207" s="598" t="s">
        <v>1179</v>
      </c>
      <c r="J207" s="596">
        <v>28</v>
      </c>
      <c r="K207" s="596">
        <v>8</v>
      </c>
    </row>
    <row r="208" spans="1:11" x14ac:dyDescent="0.2">
      <c r="A208" s="596">
        <v>255</v>
      </c>
      <c r="B208" s="598" t="s">
        <v>16</v>
      </c>
      <c r="C208" s="598" t="s">
        <v>1389</v>
      </c>
      <c r="D208" s="597">
        <v>0</v>
      </c>
      <c r="E208" s="597">
        <v>0</v>
      </c>
      <c r="F208" s="597">
        <v>0</v>
      </c>
      <c r="G208" s="597">
        <v>0</v>
      </c>
      <c r="H208" s="596" t="s">
        <v>1156</v>
      </c>
      <c r="I208" s="598" t="s">
        <v>1180</v>
      </c>
      <c r="J208" s="596">
        <v>29</v>
      </c>
      <c r="K208" s="596">
        <v>8</v>
      </c>
    </row>
    <row r="209" spans="1:11" x14ac:dyDescent="0.2">
      <c r="A209" s="596">
        <v>256</v>
      </c>
      <c r="B209" s="598" t="s">
        <v>16</v>
      </c>
      <c r="C209" s="598" t="s">
        <v>1390</v>
      </c>
      <c r="D209" s="597">
        <v>0</v>
      </c>
      <c r="E209" s="597">
        <v>0</v>
      </c>
      <c r="F209" s="597">
        <v>0</v>
      </c>
      <c r="G209" s="597">
        <v>0</v>
      </c>
      <c r="H209" s="596" t="s">
        <v>1156</v>
      </c>
      <c r="I209" s="598" t="s">
        <v>1181</v>
      </c>
      <c r="J209" s="596">
        <v>30</v>
      </c>
      <c r="K209" s="596">
        <v>8</v>
      </c>
    </row>
    <row r="210" spans="1:11" x14ac:dyDescent="0.2">
      <c r="A210" s="596">
        <v>259</v>
      </c>
      <c r="B210" s="598" t="s">
        <v>15</v>
      </c>
      <c r="C210" s="598" t="s">
        <v>1391</v>
      </c>
      <c r="D210" s="597">
        <v>0</v>
      </c>
      <c r="E210" s="597">
        <v>0</v>
      </c>
      <c r="F210" s="597">
        <v>0</v>
      </c>
      <c r="G210" s="597">
        <v>0</v>
      </c>
      <c r="H210" s="596" t="s">
        <v>1153</v>
      </c>
      <c r="I210" s="598" t="s">
        <v>1154</v>
      </c>
      <c r="J210" s="596">
        <v>1</v>
      </c>
      <c r="K210" s="596">
        <v>9</v>
      </c>
    </row>
    <row r="211" spans="1:11" x14ac:dyDescent="0.2">
      <c r="A211" s="596">
        <v>260</v>
      </c>
      <c r="B211" s="598" t="s">
        <v>15</v>
      </c>
      <c r="C211" s="598" t="s">
        <v>1392</v>
      </c>
      <c r="D211" s="597">
        <v>0</v>
      </c>
      <c r="E211" s="597">
        <v>0</v>
      </c>
      <c r="F211" s="597">
        <v>0</v>
      </c>
      <c r="G211" s="597">
        <v>0</v>
      </c>
      <c r="H211" s="596" t="s">
        <v>1153</v>
      </c>
      <c r="I211" s="598" t="s">
        <v>1157</v>
      </c>
      <c r="J211" s="596">
        <v>2</v>
      </c>
      <c r="K211" s="596">
        <v>9</v>
      </c>
    </row>
    <row r="212" spans="1:11" x14ac:dyDescent="0.2">
      <c r="A212" s="596">
        <v>261</v>
      </c>
      <c r="B212" s="598" t="s">
        <v>15</v>
      </c>
      <c r="C212" s="598" t="s">
        <v>1393</v>
      </c>
      <c r="D212" s="597">
        <v>0</v>
      </c>
      <c r="E212" s="597">
        <v>0</v>
      </c>
      <c r="F212" s="597">
        <v>0</v>
      </c>
      <c r="G212" s="597">
        <v>0</v>
      </c>
      <c r="H212" s="596" t="s">
        <v>1153</v>
      </c>
      <c r="I212" s="598" t="s">
        <v>1158</v>
      </c>
      <c r="J212" s="596">
        <v>3</v>
      </c>
      <c r="K212" s="596">
        <v>9</v>
      </c>
    </row>
    <row r="213" spans="1:11" x14ac:dyDescent="0.2">
      <c r="A213" s="596">
        <v>262</v>
      </c>
      <c r="B213" s="598" t="s">
        <v>15</v>
      </c>
      <c r="C213" s="598" t="s">
        <v>1394</v>
      </c>
      <c r="D213" s="597">
        <v>0</v>
      </c>
      <c r="E213" s="597">
        <v>0</v>
      </c>
      <c r="F213" s="597">
        <v>0</v>
      </c>
      <c r="G213" s="597">
        <v>0</v>
      </c>
      <c r="H213" s="596" t="s">
        <v>1153</v>
      </c>
      <c r="I213" s="598" t="s">
        <v>1159</v>
      </c>
      <c r="J213" s="596">
        <v>4</v>
      </c>
      <c r="K213" s="596">
        <v>9</v>
      </c>
    </row>
    <row r="214" spans="1:11" x14ac:dyDescent="0.2">
      <c r="A214" s="596">
        <v>263</v>
      </c>
      <c r="B214" s="598" t="s">
        <v>15</v>
      </c>
      <c r="C214" s="598" t="s">
        <v>1395</v>
      </c>
      <c r="D214" s="597">
        <v>0</v>
      </c>
      <c r="E214" s="597">
        <v>0</v>
      </c>
      <c r="F214" s="597">
        <v>0</v>
      </c>
      <c r="G214" s="597">
        <v>0</v>
      </c>
      <c r="H214" s="596" t="s">
        <v>1153</v>
      </c>
      <c r="I214" s="598" t="s">
        <v>1160</v>
      </c>
      <c r="J214" s="596">
        <v>5</v>
      </c>
      <c r="K214" s="596">
        <v>9</v>
      </c>
    </row>
    <row r="215" spans="1:11" x14ac:dyDescent="0.2">
      <c r="A215" s="596">
        <v>264</v>
      </c>
      <c r="B215" s="598" t="s">
        <v>15</v>
      </c>
      <c r="C215" s="598" t="s">
        <v>1396</v>
      </c>
      <c r="D215" s="597">
        <v>0</v>
      </c>
      <c r="E215" s="597">
        <v>0</v>
      </c>
      <c r="F215" s="597">
        <v>0</v>
      </c>
      <c r="G215" s="597">
        <v>0</v>
      </c>
      <c r="H215" s="596" t="s">
        <v>1153</v>
      </c>
      <c r="I215" s="598" t="s">
        <v>1161</v>
      </c>
      <c r="J215" s="596">
        <v>6</v>
      </c>
      <c r="K215" s="596">
        <v>9</v>
      </c>
    </row>
    <row r="216" spans="1:11" x14ac:dyDescent="0.2">
      <c r="A216" s="596">
        <v>265</v>
      </c>
      <c r="B216" s="598" t="s">
        <v>15</v>
      </c>
      <c r="C216" s="598" t="s">
        <v>1397</v>
      </c>
      <c r="D216" s="597">
        <v>0</v>
      </c>
      <c r="E216" s="597">
        <v>0</v>
      </c>
      <c r="F216" s="597">
        <v>0</v>
      </c>
      <c r="G216" s="597">
        <v>0</v>
      </c>
      <c r="H216" s="596" t="s">
        <v>1153</v>
      </c>
      <c r="I216" s="598" t="s">
        <v>1162</v>
      </c>
      <c r="J216" s="596">
        <v>7</v>
      </c>
      <c r="K216" s="596">
        <v>9</v>
      </c>
    </row>
    <row r="217" spans="1:11" x14ac:dyDescent="0.2">
      <c r="A217" s="596">
        <v>266</v>
      </c>
      <c r="B217" s="598" t="s">
        <v>15</v>
      </c>
      <c r="C217" s="598" t="s">
        <v>1398</v>
      </c>
      <c r="D217" s="597">
        <v>0</v>
      </c>
      <c r="E217" s="597">
        <v>0</v>
      </c>
      <c r="F217" s="597">
        <v>0</v>
      </c>
      <c r="G217" s="597">
        <v>0</v>
      </c>
      <c r="H217" s="596" t="s">
        <v>1153</v>
      </c>
      <c r="I217" s="598" t="s">
        <v>1163</v>
      </c>
      <c r="J217" s="596">
        <v>8</v>
      </c>
      <c r="K217" s="596">
        <v>9</v>
      </c>
    </row>
    <row r="218" spans="1:11" x14ac:dyDescent="0.2">
      <c r="A218" s="596">
        <v>267</v>
      </c>
      <c r="B218" s="598" t="s">
        <v>15</v>
      </c>
      <c r="C218" s="598" t="s">
        <v>1399</v>
      </c>
      <c r="D218" s="597">
        <v>0</v>
      </c>
      <c r="E218" s="597">
        <v>0</v>
      </c>
      <c r="F218" s="597">
        <v>0</v>
      </c>
      <c r="G218" s="597">
        <v>0</v>
      </c>
      <c r="H218" s="596" t="s">
        <v>1153</v>
      </c>
      <c r="I218" s="598" t="s">
        <v>1164</v>
      </c>
      <c r="J218" s="596">
        <v>9</v>
      </c>
      <c r="K218" s="596">
        <v>9</v>
      </c>
    </row>
    <row r="219" spans="1:11" x14ac:dyDescent="0.2">
      <c r="A219" s="596">
        <v>268</v>
      </c>
      <c r="B219" s="598" t="s">
        <v>15</v>
      </c>
      <c r="C219" s="598" t="s">
        <v>1400</v>
      </c>
      <c r="D219" s="597">
        <v>0</v>
      </c>
      <c r="E219" s="597">
        <v>0</v>
      </c>
      <c r="F219" s="597">
        <v>0</v>
      </c>
      <c r="G219" s="597">
        <v>0</v>
      </c>
      <c r="H219" s="596" t="s">
        <v>1156</v>
      </c>
      <c r="I219" s="598" t="s">
        <v>1165</v>
      </c>
      <c r="J219" s="596">
        <v>10</v>
      </c>
      <c r="K219" s="596">
        <v>9</v>
      </c>
    </row>
    <row r="220" spans="1:11" x14ac:dyDescent="0.2">
      <c r="A220" s="596">
        <v>270</v>
      </c>
      <c r="B220" s="598" t="s">
        <v>15</v>
      </c>
      <c r="C220" s="598" t="s">
        <v>1401</v>
      </c>
      <c r="D220" s="597">
        <v>0</v>
      </c>
      <c r="E220" s="597">
        <v>0</v>
      </c>
      <c r="F220" s="597">
        <v>0</v>
      </c>
      <c r="G220" s="597">
        <v>0</v>
      </c>
      <c r="H220" s="596" t="s">
        <v>1153</v>
      </c>
      <c r="I220" s="598" t="s">
        <v>1166</v>
      </c>
      <c r="J220" s="596">
        <v>12</v>
      </c>
      <c r="K220" s="596">
        <v>9</v>
      </c>
    </row>
    <row r="221" spans="1:11" x14ac:dyDescent="0.2">
      <c r="A221" s="596">
        <v>271</v>
      </c>
      <c r="B221" s="598" t="s">
        <v>15</v>
      </c>
      <c r="C221" s="598" t="s">
        <v>1402</v>
      </c>
      <c r="D221" s="597">
        <v>0</v>
      </c>
      <c r="E221" s="597">
        <v>0</v>
      </c>
      <c r="F221" s="597">
        <v>0</v>
      </c>
      <c r="G221" s="597">
        <v>0</v>
      </c>
      <c r="H221" s="596" t="s">
        <v>1153</v>
      </c>
      <c r="I221" s="598" t="s">
        <v>1167</v>
      </c>
      <c r="J221" s="596">
        <v>13</v>
      </c>
      <c r="K221" s="596">
        <v>9</v>
      </c>
    </row>
    <row r="222" spans="1:11" x14ac:dyDescent="0.2">
      <c r="A222" s="596">
        <v>273</v>
      </c>
      <c r="B222" s="598" t="s">
        <v>15</v>
      </c>
      <c r="C222" s="598" t="s">
        <v>1403</v>
      </c>
      <c r="D222" s="597">
        <v>0</v>
      </c>
      <c r="E222" s="597">
        <v>0</v>
      </c>
      <c r="F222" s="597">
        <v>0</v>
      </c>
      <c r="G222" s="597">
        <v>0</v>
      </c>
      <c r="H222" s="596" t="s">
        <v>1153</v>
      </c>
      <c r="I222" s="598" t="s">
        <v>1168</v>
      </c>
      <c r="J222" s="596">
        <v>15</v>
      </c>
      <c r="K222" s="596">
        <v>9</v>
      </c>
    </row>
    <row r="223" spans="1:11" x14ac:dyDescent="0.2">
      <c r="A223" s="596">
        <v>275</v>
      </c>
      <c r="B223" s="598" t="s">
        <v>15</v>
      </c>
      <c r="C223" s="598" t="s">
        <v>1404</v>
      </c>
      <c r="D223" s="597">
        <v>0</v>
      </c>
      <c r="E223" s="597">
        <v>0</v>
      </c>
      <c r="F223" s="597">
        <v>0</v>
      </c>
      <c r="G223" s="597">
        <v>0</v>
      </c>
      <c r="H223" s="596" t="s">
        <v>1153</v>
      </c>
      <c r="I223" s="598" t="s">
        <v>1169</v>
      </c>
      <c r="J223" s="596">
        <v>17</v>
      </c>
      <c r="K223" s="596">
        <v>9</v>
      </c>
    </row>
    <row r="224" spans="1:11" x14ac:dyDescent="0.2">
      <c r="A224" s="596">
        <v>276</v>
      </c>
      <c r="B224" s="598" t="s">
        <v>15</v>
      </c>
      <c r="C224" s="598" t="s">
        <v>1405</v>
      </c>
      <c r="D224" s="597">
        <v>0</v>
      </c>
      <c r="E224" s="597">
        <v>0</v>
      </c>
      <c r="F224" s="597">
        <v>0</v>
      </c>
      <c r="G224" s="597">
        <v>0</v>
      </c>
      <c r="H224" s="596" t="s">
        <v>1153</v>
      </c>
      <c r="I224" s="598" t="s">
        <v>1170</v>
      </c>
      <c r="J224" s="596">
        <v>18</v>
      </c>
      <c r="K224" s="596">
        <v>9</v>
      </c>
    </row>
    <row r="225" spans="1:11" x14ac:dyDescent="0.2">
      <c r="A225" s="596">
        <v>277</v>
      </c>
      <c r="B225" s="598" t="s">
        <v>15</v>
      </c>
      <c r="C225" s="598" t="s">
        <v>1406</v>
      </c>
      <c r="D225" s="597">
        <v>0</v>
      </c>
      <c r="E225" s="597">
        <v>0</v>
      </c>
      <c r="F225" s="597">
        <v>0</v>
      </c>
      <c r="G225" s="597">
        <v>0</v>
      </c>
      <c r="H225" s="596" t="s">
        <v>1153</v>
      </c>
      <c r="I225" s="598" t="s">
        <v>1171</v>
      </c>
      <c r="J225" s="596">
        <v>19</v>
      </c>
      <c r="K225" s="596">
        <v>9</v>
      </c>
    </row>
    <row r="226" spans="1:11" x14ac:dyDescent="0.2">
      <c r="A226" s="596">
        <v>278</v>
      </c>
      <c r="B226" s="598" t="s">
        <v>15</v>
      </c>
      <c r="C226" s="598" t="s">
        <v>1407</v>
      </c>
      <c r="D226" s="597">
        <v>0</v>
      </c>
      <c r="E226" s="597">
        <v>0</v>
      </c>
      <c r="F226" s="597">
        <v>0</v>
      </c>
      <c r="G226" s="597">
        <v>0</v>
      </c>
      <c r="H226" s="596" t="s">
        <v>1153</v>
      </c>
      <c r="I226" s="598" t="s">
        <v>1172</v>
      </c>
      <c r="J226" s="596">
        <v>20</v>
      </c>
      <c r="K226" s="596">
        <v>9</v>
      </c>
    </row>
    <row r="227" spans="1:11" x14ac:dyDescent="0.2">
      <c r="A227" s="596">
        <v>279</v>
      </c>
      <c r="B227" s="598" t="s">
        <v>15</v>
      </c>
      <c r="C227" s="598" t="s">
        <v>1408</v>
      </c>
      <c r="D227" s="597">
        <v>0</v>
      </c>
      <c r="E227" s="597">
        <v>0</v>
      </c>
      <c r="F227" s="597">
        <v>0</v>
      </c>
      <c r="G227" s="597">
        <v>0</v>
      </c>
      <c r="H227" s="596" t="s">
        <v>1153</v>
      </c>
      <c r="I227" s="598" t="s">
        <v>1173</v>
      </c>
      <c r="J227" s="596">
        <v>21</v>
      </c>
      <c r="K227" s="596">
        <v>9</v>
      </c>
    </row>
    <row r="228" spans="1:11" x14ac:dyDescent="0.2">
      <c r="A228" s="596">
        <v>280</v>
      </c>
      <c r="B228" s="598" t="s">
        <v>15</v>
      </c>
      <c r="C228" s="598" t="s">
        <v>1409</v>
      </c>
      <c r="D228" s="597">
        <v>0</v>
      </c>
      <c r="E228" s="597">
        <v>0</v>
      </c>
      <c r="F228" s="597">
        <v>0</v>
      </c>
      <c r="G228" s="597">
        <v>0</v>
      </c>
      <c r="H228" s="596" t="s">
        <v>1153</v>
      </c>
      <c r="I228" s="598" t="s">
        <v>1174</v>
      </c>
      <c r="J228" s="596">
        <v>22</v>
      </c>
      <c r="K228" s="596">
        <v>9</v>
      </c>
    </row>
    <row r="229" spans="1:11" x14ac:dyDescent="0.2">
      <c r="A229" s="596">
        <v>281</v>
      </c>
      <c r="B229" s="598" t="s">
        <v>15</v>
      </c>
      <c r="C229" s="598" t="s">
        <v>1410</v>
      </c>
      <c r="D229" s="597">
        <v>1.5</v>
      </c>
      <c r="E229" s="597">
        <v>0</v>
      </c>
      <c r="F229" s="597">
        <v>0</v>
      </c>
      <c r="G229" s="597">
        <v>0</v>
      </c>
      <c r="H229" s="596" t="s">
        <v>1153</v>
      </c>
      <c r="I229" s="598" t="s">
        <v>1175</v>
      </c>
      <c r="J229" s="596">
        <v>23</v>
      </c>
      <c r="K229" s="596">
        <v>9</v>
      </c>
    </row>
    <row r="230" spans="1:11" x14ac:dyDescent="0.2">
      <c r="A230" s="596">
        <v>282</v>
      </c>
      <c r="B230" s="598" t="s">
        <v>15</v>
      </c>
      <c r="C230" s="598" t="s">
        <v>1411</v>
      </c>
      <c r="D230" s="597">
        <v>0</v>
      </c>
      <c r="E230" s="597">
        <v>0</v>
      </c>
      <c r="F230" s="597">
        <v>0</v>
      </c>
      <c r="G230" s="597">
        <v>0</v>
      </c>
      <c r="H230" s="596" t="s">
        <v>1153</v>
      </c>
      <c r="I230" s="598" t="s">
        <v>1176</v>
      </c>
      <c r="J230" s="596">
        <v>24</v>
      </c>
      <c r="K230" s="596">
        <v>9</v>
      </c>
    </row>
    <row r="231" spans="1:11" x14ac:dyDescent="0.2">
      <c r="A231" s="596">
        <v>283</v>
      </c>
      <c r="B231" s="598" t="s">
        <v>15</v>
      </c>
      <c r="C231" s="598" t="s">
        <v>1412</v>
      </c>
      <c r="D231" s="597">
        <v>0</v>
      </c>
      <c r="E231" s="597">
        <v>0</v>
      </c>
      <c r="F231" s="597">
        <v>0</v>
      </c>
      <c r="G231" s="597">
        <v>0</v>
      </c>
      <c r="H231" s="596" t="s">
        <v>1153</v>
      </c>
      <c r="I231" s="598" t="s">
        <v>1177</v>
      </c>
      <c r="J231" s="596">
        <v>25</v>
      </c>
      <c r="K231" s="596">
        <v>9</v>
      </c>
    </row>
    <row r="232" spans="1:11" x14ac:dyDescent="0.2">
      <c r="A232" s="596">
        <v>284</v>
      </c>
      <c r="B232" s="598" t="s">
        <v>15</v>
      </c>
      <c r="C232" s="598" t="s">
        <v>1413</v>
      </c>
      <c r="D232" s="597">
        <v>0</v>
      </c>
      <c r="E232" s="597">
        <v>0</v>
      </c>
      <c r="F232" s="597">
        <v>0</v>
      </c>
      <c r="G232" s="597">
        <v>0</v>
      </c>
      <c r="H232" s="596" t="s">
        <v>1153</v>
      </c>
      <c r="I232" s="598" t="s">
        <v>1178</v>
      </c>
      <c r="J232" s="596">
        <v>26</v>
      </c>
      <c r="K232" s="596">
        <v>9</v>
      </c>
    </row>
    <row r="233" spans="1:11" x14ac:dyDescent="0.2">
      <c r="A233" s="596">
        <v>286</v>
      </c>
      <c r="B233" s="598" t="s">
        <v>15</v>
      </c>
      <c r="C233" s="598" t="s">
        <v>1414</v>
      </c>
      <c r="D233" s="597">
        <v>0</v>
      </c>
      <c r="E233" s="597">
        <v>0</v>
      </c>
      <c r="F233" s="597">
        <v>0</v>
      </c>
      <c r="G233" s="597">
        <v>0</v>
      </c>
      <c r="H233" s="596" t="s">
        <v>1153</v>
      </c>
      <c r="I233" s="598" t="s">
        <v>1179</v>
      </c>
      <c r="J233" s="596">
        <v>28</v>
      </c>
      <c r="K233" s="596">
        <v>9</v>
      </c>
    </row>
    <row r="234" spans="1:11" x14ac:dyDescent="0.2">
      <c r="A234" s="596">
        <v>287</v>
      </c>
      <c r="B234" s="598" t="s">
        <v>15</v>
      </c>
      <c r="C234" s="598" t="s">
        <v>1415</v>
      </c>
      <c r="D234" s="597">
        <v>0</v>
      </c>
      <c r="E234" s="597">
        <v>0</v>
      </c>
      <c r="F234" s="597">
        <v>0</v>
      </c>
      <c r="G234" s="597">
        <v>0</v>
      </c>
      <c r="H234" s="596" t="s">
        <v>1153</v>
      </c>
      <c r="I234" s="598" t="s">
        <v>1180</v>
      </c>
      <c r="J234" s="596">
        <v>29</v>
      </c>
      <c r="K234" s="596">
        <v>9</v>
      </c>
    </row>
    <row r="235" spans="1:11" x14ac:dyDescent="0.2">
      <c r="A235" s="596">
        <v>288</v>
      </c>
      <c r="B235" s="598" t="s">
        <v>15</v>
      </c>
      <c r="C235" s="598" t="s">
        <v>1416</v>
      </c>
      <c r="D235" s="597">
        <v>0</v>
      </c>
      <c r="E235" s="597">
        <v>0</v>
      </c>
      <c r="F235" s="597">
        <v>0</v>
      </c>
      <c r="G235" s="597">
        <v>0</v>
      </c>
      <c r="H235" s="596" t="s">
        <v>1153</v>
      </c>
      <c r="I235" s="598" t="s">
        <v>1181</v>
      </c>
      <c r="J235" s="596">
        <v>30</v>
      </c>
      <c r="K235" s="596">
        <v>9</v>
      </c>
    </row>
    <row r="236" spans="1:11" x14ac:dyDescent="0.2">
      <c r="A236" s="596">
        <v>291</v>
      </c>
      <c r="B236" s="598" t="s">
        <v>10</v>
      </c>
      <c r="C236" s="598" t="s">
        <v>1417</v>
      </c>
      <c r="D236" s="597">
        <v>1.2</v>
      </c>
      <c r="E236" s="597">
        <v>0</v>
      </c>
      <c r="F236" s="597">
        <v>0</v>
      </c>
      <c r="G236" s="597">
        <v>0</v>
      </c>
      <c r="H236" s="596" t="s">
        <v>1153</v>
      </c>
      <c r="I236" s="598" t="s">
        <v>1154</v>
      </c>
      <c r="J236" s="596">
        <v>1</v>
      </c>
      <c r="K236" s="596">
        <v>10</v>
      </c>
    </row>
    <row r="237" spans="1:11" x14ac:dyDescent="0.2">
      <c r="A237" s="596">
        <v>292</v>
      </c>
      <c r="B237" s="598" t="s">
        <v>10</v>
      </c>
      <c r="C237" s="598" t="s">
        <v>1418</v>
      </c>
      <c r="D237" s="597">
        <v>1.2</v>
      </c>
      <c r="E237" s="597">
        <v>0</v>
      </c>
      <c r="F237" s="597">
        <v>0</v>
      </c>
      <c r="G237" s="597">
        <v>0</v>
      </c>
      <c r="H237" s="596" t="s">
        <v>1153</v>
      </c>
      <c r="I237" s="598" t="s">
        <v>1157</v>
      </c>
      <c r="J237" s="596">
        <v>2</v>
      </c>
      <c r="K237" s="596">
        <v>10</v>
      </c>
    </row>
    <row r="238" spans="1:11" x14ac:dyDescent="0.2">
      <c r="A238" s="596">
        <v>293</v>
      </c>
      <c r="B238" s="598" t="s">
        <v>10</v>
      </c>
      <c r="C238" s="598" t="s">
        <v>1419</v>
      </c>
      <c r="D238" s="597">
        <v>1.2</v>
      </c>
      <c r="E238" s="597">
        <v>0</v>
      </c>
      <c r="F238" s="597">
        <v>0</v>
      </c>
      <c r="G238" s="597">
        <v>0</v>
      </c>
      <c r="H238" s="596" t="s">
        <v>1153</v>
      </c>
      <c r="I238" s="598" t="s">
        <v>1158</v>
      </c>
      <c r="J238" s="596">
        <v>3</v>
      </c>
      <c r="K238" s="596">
        <v>10</v>
      </c>
    </row>
    <row r="239" spans="1:11" x14ac:dyDescent="0.2">
      <c r="A239" s="596">
        <v>294</v>
      </c>
      <c r="B239" s="598" t="s">
        <v>10</v>
      </c>
      <c r="C239" s="598" t="s">
        <v>1420</v>
      </c>
      <c r="D239" s="597">
        <v>1.2</v>
      </c>
      <c r="E239" s="597">
        <v>0</v>
      </c>
      <c r="F239" s="597">
        <v>0</v>
      </c>
      <c r="G239" s="597">
        <v>0</v>
      </c>
      <c r="H239" s="596" t="s">
        <v>1153</v>
      </c>
      <c r="I239" s="598" t="s">
        <v>1159</v>
      </c>
      <c r="J239" s="596">
        <v>4</v>
      </c>
      <c r="K239" s="596">
        <v>10</v>
      </c>
    </row>
    <row r="240" spans="1:11" x14ac:dyDescent="0.2">
      <c r="A240" s="596">
        <v>295</v>
      </c>
      <c r="B240" s="598" t="s">
        <v>10</v>
      </c>
      <c r="C240" s="598" t="s">
        <v>1421</v>
      </c>
      <c r="D240" s="597">
        <v>1.2</v>
      </c>
      <c r="E240" s="597">
        <v>0</v>
      </c>
      <c r="F240" s="597">
        <v>0</v>
      </c>
      <c r="G240" s="597">
        <v>0</v>
      </c>
      <c r="H240" s="596" t="s">
        <v>1153</v>
      </c>
      <c r="I240" s="598" t="s">
        <v>1160</v>
      </c>
      <c r="J240" s="596">
        <v>5</v>
      </c>
      <c r="K240" s="596">
        <v>10</v>
      </c>
    </row>
    <row r="241" spans="1:11" x14ac:dyDescent="0.2">
      <c r="A241" s="596">
        <v>296</v>
      </c>
      <c r="B241" s="598" t="s">
        <v>10</v>
      </c>
      <c r="C241" s="598" t="s">
        <v>1422</v>
      </c>
      <c r="D241" s="597">
        <v>1.2</v>
      </c>
      <c r="E241" s="597">
        <v>0</v>
      </c>
      <c r="F241" s="597">
        <v>0</v>
      </c>
      <c r="G241" s="597">
        <v>0</v>
      </c>
      <c r="H241" s="596" t="s">
        <v>1153</v>
      </c>
      <c r="I241" s="598" t="s">
        <v>1161</v>
      </c>
      <c r="J241" s="596">
        <v>6</v>
      </c>
      <c r="K241" s="596">
        <v>10</v>
      </c>
    </row>
    <row r="242" spans="1:11" x14ac:dyDescent="0.2">
      <c r="A242" s="596">
        <v>297</v>
      </c>
      <c r="B242" s="598" t="s">
        <v>10</v>
      </c>
      <c r="C242" s="598" t="s">
        <v>1423</v>
      </c>
      <c r="D242" s="597">
        <v>1.2</v>
      </c>
      <c r="E242" s="597">
        <v>0</v>
      </c>
      <c r="F242" s="597">
        <v>0</v>
      </c>
      <c r="G242" s="597">
        <v>0</v>
      </c>
      <c r="H242" s="596" t="s">
        <v>1153</v>
      </c>
      <c r="I242" s="598" t="s">
        <v>1162</v>
      </c>
      <c r="J242" s="596">
        <v>7</v>
      </c>
      <c r="K242" s="596">
        <v>10</v>
      </c>
    </row>
    <row r="243" spans="1:11" x14ac:dyDescent="0.2">
      <c r="A243" s="596">
        <v>298</v>
      </c>
      <c r="B243" s="598" t="s">
        <v>10</v>
      </c>
      <c r="C243" s="598" t="s">
        <v>1424</v>
      </c>
      <c r="D243" s="597">
        <v>1.2</v>
      </c>
      <c r="E243" s="597">
        <v>0</v>
      </c>
      <c r="F243" s="597">
        <v>0</v>
      </c>
      <c r="G243" s="597">
        <v>0</v>
      </c>
      <c r="H243" s="596" t="s">
        <v>1153</v>
      </c>
      <c r="I243" s="598" t="s">
        <v>1163</v>
      </c>
      <c r="J243" s="596">
        <v>8</v>
      </c>
      <c r="K243" s="596">
        <v>10</v>
      </c>
    </row>
    <row r="244" spans="1:11" x14ac:dyDescent="0.2">
      <c r="A244" s="596">
        <v>299</v>
      </c>
      <c r="B244" s="598" t="s">
        <v>10</v>
      </c>
      <c r="C244" s="598" t="s">
        <v>1425</v>
      </c>
      <c r="D244" s="597">
        <v>1.2</v>
      </c>
      <c r="E244" s="597">
        <v>0</v>
      </c>
      <c r="F244" s="597">
        <v>0</v>
      </c>
      <c r="G244" s="597">
        <v>0</v>
      </c>
      <c r="H244" s="596" t="s">
        <v>1153</v>
      </c>
      <c r="I244" s="598" t="s">
        <v>1164</v>
      </c>
      <c r="J244" s="596">
        <v>9</v>
      </c>
      <c r="K244" s="596">
        <v>10</v>
      </c>
    </row>
    <row r="245" spans="1:11" x14ac:dyDescent="0.2">
      <c r="A245" s="596">
        <v>300</v>
      </c>
      <c r="B245" s="598" t="s">
        <v>10</v>
      </c>
      <c r="C245" s="598" t="s">
        <v>1426</v>
      </c>
      <c r="D245" s="597">
        <v>0</v>
      </c>
      <c r="E245" s="597">
        <v>0</v>
      </c>
      <c r="F245" s="597">
        <v>0</v>
      </c>
      <c r="G245" s="597">
        <v>0</v>
      </c>
      <c r="H245" s="596" t="s">
        <v>1156</v>
      </c>
      <c r="I245" s="598" t="s">
        <v>1165</v>
      </c>
      <c r="J245" s="596">
        <v>10</v>
      </c>
      <c r="K245" s="596">
        <v>10</v>
      </c>
    </row>
    <row r="246" spans="1:11" x14ac:dyDescent="0.2">
      <c r="A246" s="596">
        <v>302</v>
      </c>
      <c r="B246" s="598" t="s">
        <v>10</v>
      </c>
      <c r="C246" s="598" t="s">
        <v>1427</v>
      </c>
      <c r="D246" s="597">
        <v>0.5</v>
      </c>
      <c r="E246" s="597">
        <v>0</v>
      </c>
      <c r="F246" s="597">
        <v>0</v>
      </c>
      <c r="G246" s="597">
        <v>0</v>
      </c>
      <c r="H246" s="596" t="s">
        <v>1153</v>
      </c>
      <c r="I246" s="598" t="s">
        <v>1166</v>
      </c>
      <c r="J246" s="596">
        <v>12</v>
      </c>
      <c r="K246" s="596">
        <v>10</v>
      </c>
    </row>
    <row r="247" spans="1:11" x14ac:dyDescent="0.2">
      <c r="A247" s="596">
        <v>303</v>
      </c>
      <c r="B247" s="598" t="s">
        <v>10</v>
      </c>
      <c r="C247" s="598" t="s">
        <v>1428</v>
      </c>
      <c r="D247" s="597">
        <v>0.6</v>
      </c>
      <c r="E247" s="597">
        <v>0</v>
      </c>
      <c r="F247" s="597">
        <v>0</v>
      </c>
      <c r="G247" s="597">
        <v>0</v>
      </c>
      <c r="H247" s="596" t="s">
        <v>1153</v>
      </c>
      <c r="I247" s="598" t="s">
        <v>1167</v>
      </c>
      <c r="J247" s="596">
        <v>13</v>
      </c>
      <c r="K247" s="596">
        <v>10</v>
      </c>
    </row>
    <row r="248" spans="1:11" x14ac:dyDescent="0.2">
      <c r="A248" s="596">
        <v>305</v>
      </c>
      <c r="B248" s="598" t="s">
        <v>10</v>
      </c>
      <c r="C248" s="598" t="s">
        <v>1429</v>
      </c>
      <c r="D248" s="597">
        <v>1.2</v>
      </c>
      <c r="E248" s="597">
        <v>0</v>
      </c>
      <c r="F248" s="597">
        <v>0</v>
      </c>
      <c r="G248" s="597">
        <v>0</v>
      </c>
      <c r="H248" s="596" t="s">
        <v>1153</v>
      </c>
      <c r="I248" s="598" t="s">
        <v>1168</v>
      </c>
      <c r="J248" s="596">
        <v>15</v>
      </c>
      <c r="K248" s="596">
        <v>10</v>
      </c>
    </row>
    <row r="249" spans="1:11" x14ac:dyDescent="0.2">
      <c r="A249" s="596">
        <v>307</v>
      </c>
      <c r="B249" s="598" t="s">
        <v>10</v>
      </c>
      <c r="C249" s="598" t="s">
        <v>1430</v>
      </c>
      <c r="D249" s="597">
        <v>0.5</v>
      </c>
      <c r="E249" s="597">
        <v>0</v>
      </c>
      <c r="F249" s="597">
        <v>0</v>
      </c>
      <c r="G249" s="597">
        <v>0</v>
      </c>
      <c r="H249" s="596" t="s">
        <v>1153</v>
      </c>
      <c r="I249" s="598" t="s">
        <v>1169</v>
      </c>
      <c r="J249" s="596">
        <v>17</v>
      </c>
      <c r="K249" s="596">
        <v>10</v>
      </c>
    </row>
    <row r="250" spans="1:11" x14ac:dyDescent="0.2">
      <c r="A250" s="596">
        <v>308</v>
      </c>
      <c r="B250" s="598" t="s">
        <v>10</v>
      </c>
      <c r="C250" s="598" t="s">
        <v>1431</v>
      </c>
      <c r="D250" s="597">
        <v>0.5</v>
      </c>
      <c r="E250" s="597">
        <v>0</v>
      </c>
      <c r="F250" s="597">
        <v>0</v>
      </c>
      <c r="G250" s="597">
        <v>0</v>
      </c>
      <c r="H250" s="596" t="s">
        <v>1153</v>
      </c>
      <c r="I250" s="598" t="s">
        <v>1170</v>
      </c>
      <c r="J250" s="596">
        <v>18</v>
      </c>
      <c r="K250" s="596">
        <v>10</v>
      </c>
    </row>
    <row r="251" spans="1:11" x14ac:dyDescent="0.2">
      <c r="A251" s="596">
        <v>309</v>
      </c>
      <c r="B251" s="598" t="s">
        <v>10</v>
      </c>
      <c r="C251" s="598" t="s">
        <v>1432</v>
      </c>
      <c r="D251" s="597">
        <v>0.5</v>
      </c>
      <c r="E251" s="597">
        <v>0</v>
      </c>
      <c r="F251" s="597">
        <v>0</v>
      </c>
      <c r="G251" s="597">
        <v>0</v>
      </c>
      <c r="H251" s="596" t="s">
        <v>1153</v>
      </c>
      <c r="I251" s="598" t="s">
        <v>1171</v>
      </c>
      <c r="J251" s="596">
        <v>19</v>
      </c>
      <c r="K251" s="596">
        <v>10</v>
      </c>
    </row>
    <row r="252" spans="1:11" x14ac:dyDescent="0.2">
      <c r="A252" s="596">
        <v>310</v>
      </c>
      <c r="B252" s="598" t="s">
        <v>10</v>
      </c>
      <c r="C252" s="598" t="s">
        <v>1433</v>
      </c>
      <c r="D252" s="597">
        <v>0.5</v>
      </c>
      <c r="E252" s="597">
        <v>0</v>
      </c>
      <c r="F252" s="597">
        <v>0</v>
      </c>
      <c r="G252" s="597">
        <v>0</v>
      </c>
      <c r="H252" s="596" t="s">
        <v>1153</v>
      </c>
      <c r="I252" s="598" t="s">
        <v>1172</v>
      </c>
      <c r="J252" s="596">
        <v>20</v>
      </c>
      <c r="K252" s="596">
        <v>10</v>
      </c>
    </row>
    <row r="253" spans="1:11" x14ac:dyDescent="0.2">
      <c r="A253" s="596">
        <v>311</v>
      </c>
      <c r="B253" s="598" t="s">
        <v>10</v>
      </c>
      <c r="C253" s="598" t="s">
        <v>1434</v>
      </c>
      <c r="D253" s="597">
        <v>1.2</v>
      </c>
      <c r="E253" s="597">
        <v>0</v>
      </c>
      <c r="F253" s="597">
        <v>0</v>
      </c>
      <c r="G253" s="597">
        <v>0</v>
      </c>
      <c r="H253" s="596" t="s">
        <v>1153</v>
      </c>
      <c r="I253" s="598" t="s">
        <v>1173</v>
      </c>
      <c r="J253" s="596">
        <v>21</v>
      </c>
      <c r="K253" s="596">
        <v>10</v>
      </c>
    </row>
    <row r="254" spans="1:11" x14ac:dyDescent="0.2">
      <c r="A254" s="596">
        <v>312</v>
      </c>
      <c r="B254" s="598" t="s">
        <v>10</v>
      </c>
      <c r="C254" s="598" t="s">
        <v>1435</v>
      </c>
      <c r="D254" s="597">
        <v>1.2</v>
      </c>
      <c r="E254" s="597">
        <v>0</v>
      </c>
      <c r="F254" s="597">
        <v>0</v>
      </c>
      <c r="G254" s="597">
        <v>0</v>
      </c>
      <c r="H254" s="596" t="s">
        <v>1153</v>
      </c>
      <c r="I254" s="598" t="s">
        <v>1174</v>
      </c>
      <c r="J254" s="596">
        <v>22</v>
      </c>
      <c r="K254" s="596">
        <v>10</v>
      </c>
    </row>
    <row r="255" spans="1:11" x14ac:dyDescent="0.2">
      <c r="A255" s="596">
        <v>313</v>
      </c>
      <c r="B255" s="598" t="s">
        <v>10</v>
      </c>
      <c r="C255" s="598" t="s">
        <v>1436</v>
      </c>
      <c r="D255" s="597">
        <v>1.2</v>
      </c>
      <c r="E255" s="597">
        <v>0</v>
      </c>
      <c r="F255" s="597">
        <v>1</v>
      </c>
      <c r="G255" s="597">
        <v>0</v>
      </c>
      <c r="H255" s="596" t="s">
        <v>1153</v>
      </c>
      <c r="I255" s="598" t="s">
        <v>1175</v>
      </c>
      <c r="J255" s="596">
        <v>23</v>
      </c>
      <c r="K255" s="596">
        <v>10</v>
      </c>
    </row>
    <row r="256" spans="1:11" x14ac:dyDescent="0.2">
      <c r="A256" s="596">
        <v>314</v>
      </c>
      <c r="B256" s="598" t="s">
        <v>10</v>
      </c>
      <c r="C256" s="598" t="s">
        <v>1437</v>
      </c>
      <c r="D256" s="597">
        <v>1.2</v>
      </c>
      <c r="E256" s="597">
        <v>0</v>
      </c>
      <c r="F256" s="597">
        <v>0</v>
      </c>
      <c r="G256" s="597">
        <v>0</v>
      </c>
      <c r="H256" s="596" t="s">
        <v>1153</v>
      </c>
      <c r="I256" s="598" t="s">
        <v>1176</v>
      </c>
      <c r="J256" s="596">
        <v>24</v>
      </c>
      <c r="K256" s="596">
        <v>10</v>
      </c>
    </row>
    <row r="257" spans="1:11" x14ac:dyDescent="0.2">
      <c r="A257" s="596">
        <v>315</v>
      </c>
      <c r="B257" s="598" t="s">
        <v>10</v>
      </c>
      <c r="C257" s="598" t="s">
        <v>1438</v>
      </c>
      <c r="D257" s="597">
        <v>1.2</v>
      </c>
      <c r="E257" s="597">
        <v>0</v>
      </c>
      <c r="F257" s="597">
        <v>0</v>
      </c>
      <c r="G257" s="597">
        <v>0</v>
      </c>
      <c r="H257" s="596" t="s">
        <v>1153</v>
      </c>
      <c r="I257" s="598" t="s">
        <v>1177</v>
      </c>
      <c r="J257" s="596">
        <v>25</v>
      </c>
      <c r="K257" s="596">
        <v>10</v>
      </c>
    </row>
    <row r="258" spans="1:11" x14ac:dyDescent="0.2">
      <c r="A258" s="596">
        <v>316</v>
      </c>
      <c r="B258" s="598" t="s">
        <v>10</v>
      </c>
      <c r="C258" s="598" t="s">
        <v>1439</v>
      </c>
      <c r="D258" s="597">
        <v>1.2</v>
      </c>
      <c r="E258" s="597">
        <v>0</v>
      </c>
      <c r="F258" s="597">
        <v>0</v>
      </c>
      <c r="G258" s="597">
        <v>0</v>
      </c>
      <c r="H258" s="596" t="s">
        <v>1153</v>
      </c>
      <c r="I258" s="598" t="s">
        <v>1178</v>
      </c>
      <c r="J258" s="596">
        <v>26</v>
      </c>
      <c r="K258" s="596">
        <v>10</v>
      </c>
    </row>
    <row r="259" spans="1:11" x14ac:dyDescent="0.2">
      <c r="A259" s="596">
        <v>318</v>
      </c>
      <c r="B259" s="598" t="s">
        <v>10</v>
      </c>
      <c r="C259" s="598" t="s">
        <v>1440</v>
      </c>
      <c r="D259" s="597">
        <v>0.5</v>
      </c>
      <c r="E259" s="597">
        <v>0</v>
      </c>
      <c r="F259" s="597">
        <v>1</v>
      </c>
      <c r="G259" s="597">
        <v>0</v>
      </c>
      <c r="H259" s="596" t="s">
        <v>1153</v>
      </c>
      <c r="I259" s="598" t="s">
        <v>1179</v>
      </c>
      <c r="J259" s="596">
        <v>28</v>
      </c>
      <c r="K259" s="596">
        <v>10</v>
      </c>
    </row>
    <row r="260" spans="1:11" x14ac:dyDescent="0.2">
      <c r="A260" s="596">
        <v>319</v>
      </c>
      <c r="B260" s="598" t="s">
        <v>10</v>
      </c>
      <c r="C260" s="598" t="s">
        <v>1441</v>
      </c>
      <c r="D260" s="597">
        <v>0.5</v>
      </c>
      <c r="E260" s="597">
        <v>0</v>
      </c>
      <c r="F260" s="597">
        <v>0</v>
      </c>
      <c r="G260" s="597">
        <v>0</v>
      </c>
      <c r="H260" s="596" t="s">
        <v>1153</v>
      </c>
      <c r="I260" s="598" t="s">
        <v>1180</v>
      </c>
      <c r="J260" s="596">
        <v>29</v>
      </c>
      <c r="K260" s="596">
        <v>10</v>
      </c>
    </row>
    <row r="261" spans="1:11" x14ac:dyDescent="0.2">
      <c r="A261" s="596">
        <v>320</v>
      </c>
      <c r="B261" s="598" t="s">
        <v>10</v>
      </c>
      <c r="C261" s="598" t="s">
        <v>1442</v>
      </c>
      <c r="D261" s="597">
        <v>0.5</v>
      </c>
      <c r="E261" s="597">
        <v>0</v>
      </c>
      <c r="F261" s="597">
        <v>0</v>
      </c>
      <c r="G261" s="597">
        <v>0</v>
      </c>
      <c r="H261" s="596" t="s">
        <v>1153</v>
      </c>
      <c r="I261" s="598" t="s">
        <v>1181</v>
      </c>
      <c r="J261" s="596">
        <v>30</v>
      </c>
      <c r="K261" s="596">
        <v>10</v>
      </c>
    </row>
    <row r="262" spans="1:11" x14ac:dyDescent="0.2">
      <c r="A262" s="596">
        <v>323</v>
      </c>
      <c r="B262" s="598" t="s">
        <v>9</v>
      </c>
      <c r="C262" s="598" t="s">
        <v>1443</v>
      </c>
      <c r="D262" s="597">
        <v>1.5</v>
      </c>
      <c r="E262" s="597">
        <v>0.75</v>
      </c>
      <c r="F262" s="597">
        <v>40</v>
      </c>
      <c r="G262" s="597">
        <v>0</v>
      </c>
      <c r="H262" s="596" t="s">
        <v>1153</v>
      </c>
      <c r="I262" s="598" t="s">
        <v>1154</v>
      </c>
      <c r="J262" s="596">
        <v>1</v>
      </c>
      <c r="K262" s="596">
        <v>11</v>
      </c>
    </row>
    <row r="263" spans="1:11" x14ac:dyDescent="0.2">
      <c r="A263" s="596">
        <v>324</v>
      </c>
      <c r="B263" s="598" t="s">
        <v>9</v>
      </c>
      <c r="C263" s="598" t="s">
        <v>1444</v>
      </c>
      <c r="D263" s="597">
        <v>1.5</v>
      </c>
      <c r="E263" s="597">
        <v>0.75</v>
      </c>
      <c r="F263" s="597">
        <v>2.8</v>
      </c>
      <c r="G263" s="597">
        <v>0</v>
      </c>
      <c r="H263" s="596" t="s">
        <v>1153</v>
      </c>
      <c r="I263" s="598" t="s">
        <v>1157</v>
      </c>
      <c r="J263" s="596">
        <v>2</v>
      </c>
      <c r="K263" s="596">
        <v>11</v>
      </c>
    </row>
    <row r="264" spans="1:11" x14ac:dyDescent="0.2">
      <c r="A264" s="596">
        <v>325</v>
      </c>
      <c r="B264" s="598" t="s">
        <v>9</v>
      </c>
      <c r="C264" s="598" t="s">
        <v>1445</v>
      </c>
      <c r="D264" s="597">
        <v>1.5</v>
      </c>
      <c r="E264" s="597">
        <v>0.75</v>
      </c>
      <c r="F264" s="597">
        <v>2.8</v>
      </c>
      <c r="G264" s="597">
        <v>0</v>
      </c>
      <c r="H264" s="596" t="s">
        <v>1153</v>
      </c>
      <c r="I264" s="598" t="s">
        <v>1158</v>
      </c>
      <c r="J264" s="596">
        <v>3</v>
      </c>
      <c r="K264" s="596">
        <v>11</v>
      </c>
    </row>
    <row r="265" spans="1:11" x14ac:dyDescent="0.2">
      <c r="A265" s="596">
        <v>326</v>
      </c>
      <c r="B265" s="598" t="s">
        <v>9</v>
      </c>
      <c r="C265" s="598" t="s">
        <v>1446</v>
      </c>
      <c r="D265" s="597">
        <v>1.5</v>
      </c>
      <c r="E265" s="597">
        <v>0.75</v>
      </c>
      <c r="F265" s="597">
        <v>2.8</v>
      </c>
      <c r="G265" s="597">
        <v>0</v>
      </c>
      <c r="H265" s="596" t="s">
        <v>1153</v>
      </c>
      <c r="I265" s="598" t="s">
        <v>1159</v>
      </c>
      <c r="J265" s="596">
        <v>4</v>
      </c>
      <c r="K265" s="596">
        <v>11</v>
      </c>
    </row>
    <row r="266" spans="1:11" x14ac:dyDescent="0.2">
      <c r="A266" s="596">
        <v>327</v>
      </c>
      <c r="B266" s="598" t="s">
        <v>9</v>
      </c>
      <c r="C266" s="598" t="s">
        <v>1447</v>
      </c>
      <c r="D266" s="597">
        <v>1.5</v>
      </c>
      <c r="E266" s="597">
        <v>0.75</v>
      </c>
      <c r="F266" s="597">
        <v>2.8</v>
      </c>
      <c r="G266" s="597">
        <v>0</v>
      </c>
      <c r="H266" s="596" t="s">
        <v>1153</v>
      </c>
      <c r="I266" s="598" t="s">
        <v>1160</v>
      </c>
      <c r="J266" s="596">
        <v>5</v>
      </c>
      <c r="K266" s="596">
        <v>11</v>
      </c>
    </row>
    <row r="267" spans="1:11" x14ac:dyDescent="0.2">
      <c r="A267" s="596">
        <v>328</v>
      </c>
      <c r="B267" s="598" t="s">
        <v>9</v>
      </c>
      <c r="C267" s="598" t="s">
        <v>1448</v>
      </c>
      <c r="D267" s="597">
        <v>1.5</v>
      </c>
      <c r="E267" s="597">
        <v>0.75</v>
      </c>
      <c r="F267" s="597">
        <v>2.8</v>
      </c>
      <c r="G267" s="597">
        <v>0</v>
      </c>
      <c r="H267" s="596" t="s">
        <v>1153</v>
      </c>
      <c r="I267" s="598" t="s">
        <v>1161</v>
      </c>
      <c r="J267" s="596">
        <v>6</v>
      </c>
      <c r="K267" s="596">
        <v>11</v>
      </c>
    </row>
    <row r="268" spans="1:11" x14ac:dyDescent="0.2">
      <c r="A268" s="596">
        <v>329</v>
      </c>
      <c r="B268" s="598" t="s">
        <v>9</v>
      </c>
      <c r="C268" s="598" t="s">
        <v>1449</v>
      </c>
      <c r="D268" s="597">
        <v>1.5</v>
      </c>
      <c r="E268" s="597">
        <v>0.75</v>
      </c>
      <c r="F268" s="597">
        <v>2.8</v>
      </c>
      <c r="G268" s="597">
        <v>0</v>
      </c>
      <c r="H268" s="596" t="s">
        <v>1153</v>
      </c>
      <c r="I268" s="598" t="s">
        <v>1162</v>
      </c>
      <c r="J268" s="596">
        <v>7</v>
      </c>
      <c r="K268" s="596">
        <v>11</v>
      </c>
    </row>
    <row r="269" spans="1:11" x14ac:dyDescent="0.2">
      <c r="A269" s="596">
        <v>330</v>
      </c>
      <c r="B269" s="598" t="s">
        <v>9</v>
      </c>
      <c r="C269" s="598" t="s">
        <v>1450</v>
      </c>
      <c r="D269" s="597">
        <v>1.5</v>
      </c>
      <c r="E269" s="597">
        <v>0.75</v>
      </c>
      <c r="F269" s="597">
        <v>2.8</v>
      </c>
      <c r="G269" s="597">
        <v>0</v>
      </c>
      <c r="H269" s="596" t="s">
        <v>1153</v>
      </c>
      <c r="I269" s="598" t="s">
        <v>1163</v>
      </c>
      <c r="J269" s="596">
        <v>8</v>
      </c>
      <c r="K269" s="596">
        <v>11</v>
      </c>
    </row>
    <row r="270" spans="1:11" x14ac:dyDescent="0.2">
      <c r="A270" s="596">
        <v>331</v>
      </c>
      <c r="B270" s="598" t="s">
        <v>9</v>
      </c>
      <c r="C270" s="598" t="s">
        <v>1451</v>
      </c>
      <c r="D270" s="597">
        <v>1.5</v>
      </c>
      <c r="E270" s="597">
        <v>0.75</v>
      </c>
      <c r="F270" s="597">
        <v>2.8</v>
      </c>
      <c r="G270" s="597">
        <v>0</v>
      </c>
      <c r="H270" s="596" t="s">
        <v>1153</v>
      </c>
      <c r="I270" s="598" t="s">
        <v>1164</v>
      </c>
      <c r="J270" s="596">
        <v>9</v>
      </c>
      <c r="K270" s="596">
        <v>11</v>
      </c>
    </row>
    <row r="271" spans="1:11" x14ac:dyDescent="0.2">
      <c r="A271" s="596">
        <v>332</v>
      </c>
      <c r="B271" s="598" t="s">
        <v>9</v>
      </c>
      <c r="C271" s="598" t="s">
        <v>1452</v>
      </c>
      <c r="D271" s="597">
        <v>0</v>
      </c>
      <c r="E271" s="597">
        <v>0</v>
      </c>
      <c r="F271" s="597">
        <v>0</v>
      </c>
      <c r="G271" s="597">
        <v>0</v>
      </c>
      <c r="H271" s="596" t="s">
        <v>1156</v>
      </c>
      <c r="I271" s="598" t="s">
        <v>1165</v>
      </c>
      <c r="J271" s="596">
        <v>10</v>
      </c>
      <c r="K271" s="596">
        <v>11</v>
      </c>
    </row>
    <row r="272" spans="1:11" x14ac:dyDescent="0.2">
      <c r="A272" s="596">
        <v>334</v>
      </c>
      <c r="B272" s="598" t="s">
        <v>9</v>
      </c>
      <c r="C272" s="598" t="s">
        <v>1453</v>
      </c>
      <c r="D272" s="597">
        <v>1.5</v>
      </c>
      <c r="E272" s="597">
        <v>0.75</v>
      </c>
      <c r="F272" s="597">
        <v>80</v>
      </c>
      <c r="G272" s="597">
        <v>0</v>
      </c>
      <c r="H272" s="596" t="s">
        <v>1153</v>
      </c>
      <c r="I272" s="598" t="s">
        <v>1166</v>
      </c>
      <c r="J272" s="596">
        <v>12</v>
      </c>
      <c r="K272" s="596">
        <v>11</v>
      </c>
    </row>
    <row r="273" spans="1:13" x14ac:dyDescent="0.2">
      <c r="A273" s="596">
        <v>335</v>
      </c>
      <c r="B273" s="598" t="s">
        <v>9</v>
      </c>
      <c r="C273" s="598" t="s">
        <v>1454</v>
      </c>
      <c r="D273" s="597">
        <v>1.5</v>
      </c>
      <c r="E273" s="597">
        <v>0.75</v>
      </c>
      <c r="F273" s="597">
        <v>2.8</v>
      </c>
      <c r="G273" s="597">
        <v>0</v>
      </c>
      <c r="H273" s="596" t="s">
        <v>1153</v>
      </c>
      <c r="I273" s="598" t="s">
        <v>1167</v>
      </c>
      <c r="J273" s="596">
        <v>13</v>
      </c>
      <c r="K273" s="596">
        <v>11</v>
      </c>
    </row>
    <row r="274" spans="1:13" x14ac:dyDescent="0.2">
      <c r="A274" s="596">
        <v>337</v>
      </c>
      <c r="B274" s="598" t="s">
        <v>9</v>
      </c>
      <c r="C274" s="598" t="s">
        <v>1455</v>
      </c>
      <c r="D274" s="597">
        <v>1.5</v>
      </c>
      <c r="E274" s="597">
        <v>0.75</v>
      </c>
      <c r="F274" s="597">
        <v>2.8</v>
      </c>
      <c r="G274" s="597">
        <v>0</v>
      </c>
      <c r="H274" s="596" t="s">
        <v>1153</v>
      </c>
      <c r="I274" s="598" t="s">
        <v>1168</v>
      </c>
      <c r="J274" s="596">
        <v>15</v>
      </c>
      <c r="K274" s="596">
        <v>11</v>
      </c>
    </row>
    <row r="275" spans="1:13" x14ac:dyDescent="0.2">
      <c r="A275" s="596">
        <v>339</v>
      </c>
      <c r="B275" s="598" t="s">
        <v>9</v>
      </c>
      <c r="C275" s="598" t="s">
        <v>1456</v>
      </c>
      <c r="D275" s="597">
        <v>0.1</v>
      </c>
      <c r="E275" s="597">
        <v>0.05</v>
      </c>
      <c r="F275" s="597">
        <v>0</v>
      </c>
      <c r="G275" s="597">
        <v>5000</v>
      </c>
      <c r="H275" s="596" t="s">
        <v>1153</v>
      </c>
      <c r="I275" s="598" t="s">
        <v>1169</v>
      </c>
      <c r="J275" s="596">
        <v>17</v>
      </c>
      <c r="K275" s="596">
        <v>11</v>
      </c>
      <c r="M275" s="598" t="s">
        <v>1815</v>
      </c>
    </row>
    <row r="276" spans="1:13" x14ac:dyDescent="0.2">
      <c r="A276" s="596">
        <v>340</v>
      </c>
      <c r="B276" s="598" t="s">
        <v>9</v>
      </c>
      <c r="C276" s="598" t="s">
        <v>1457</v>
      </c>
      <c r="D276" s="597">
        <v>0.1</v>
      </c>
      <c r="E276" s="597">
        <v>0.05</v>
      </c>
      <c r="F276" s="597">
        <v>13</v>
      </c>
      <c r="G276" s="597">
        <v>0</v>
      </c>
      <c r="H276" s="596" t="s">
        <v>1153</v>
      </c>
      <c r="I276" s="598" t="s">
        <v>1170</v>
      </c>
      <c r="J276" s="596">
        <v>18</v>
      </c>
      <c r="K276" s="596">
        <v>11</v>
      </c>
    </row>
    <row r="277" spans="1:13" x14ac:dyDescent="0.2">
      <c r="A277" s="596">
        <v>341</v>
      </c>
      <c r="B277" s="598" t="s">
        <v>9</v>
      </c>
      <c r="C277" s="598" t="s">
        <v>1458</v>
      </c>
      <c r="D277" s="597">
        <v>0.25</v>
      </c>
      <c r="E277" s="597">
        <v>0.125</v>
      </c>
      <c r="F277" s="597">
        <v>2.8</v>
      </c>
      <c r="G277" s="597">
        <v>0</v>
      </c>
      <c r="H277" s="596" t="s">
        <v>1153</v>
      </c>
      <c r="I277" s="598" t="s">
        <v>1171</v>
      </c>
      <c r="J277" s="596">
        <v>19</v>
      </c>
      <c r="K277" s="596">
        <v>11</v>
      </c>
    </row>
    <row r="278" spans="1:13" x14ac:dyDescent="0.2">
      <c r="A278" s="596">
        <v>342</v>
      </c>
      <c r="B278" s="598" t="s">
        <v>9</v>
      </c>
      <c r="C278" s="598" t="s">
        <v>1459</v>
      </c>
      <c r="D278" s="597">
        <v>1.5</v>
      </c>
      <c r="E278" s="597">
        <v>0.75</v>
      </c>
      <c r="F278" s="597">
        <v>13</v>
      </c>
      <c r="G278" s="597">
        <v>0</v>
      </c>
      <c r="H278" s="596" t="s">
        <v>1153</v>
      </c>
      <c r="I278" s="598" t="s">
        <v>1172</v>
      </c>
      <c r="J278" s="596">
        <v>20</v>
      </c>
      <c r="K278" s="596">
        <v>11</v>
      </c>
    </row>
    <row r="279" spans="1:13" x14ac:dyDescent="0.2">
      <c r="A279" s="596">
        <v>343</v>
      </c>
      <c r="B279" s="598" t="s">
        <v>9</v>
      </c>
      <c r="C279" s="598" t="s">
        <v>1460</v>
      </c>
      <c r="D279" s="597">
        <v>1.5</v>
      </c>
      <c r="E279" s="597">
        <v>0.75</v>
      </c>
      <c r="F279" s="597">
        <v>2.8</v>
      </c>
      <c r="G279" s="597">
        <v>0</v>
      </c>
      <c r="H279" s="596" t="s">
        <v>1153</v>
      </c>
      <c r="I279" s="598" t="s">
        <v>1173</v>
      </c>
      <c r="J279" s="596">
        <v>21</v>
      </c>
      <c r="K279" s="596">
        <v>11</v>
      </c>
    </row>
    <row r="280" spans="1:13" x14ac:dyDescent="0.2">
      <c r="A280" s="596">
        <v>344</v>
      </c>
      <c r="B280" s="598" t="s">
        <v>9</v>
      </c>
      <c r="C280" s="598" t="s">
        <v>1461</v>
      </c>
      <c r="D280" s="597">
        <v>1.5</v>
      </c>
      <c r="E280" s="597">
        <v>0.75</v>
      </c>
      <c r="F280" s="597">
        <v>2.8</v>
      </c>
      <c r="G280" s="597">
        <v>0</v>
      </c>
      <c r="H280" s="596" t="s">
        <v>1153</v>
      </c>
      <c r="I280" s="598" t="s">
        <v>1174</v>
      </c>
      <c r="J280" s="596">
        <v>22</v>
      </c>
      <c r="K280" s="596">
        <v>11</v>
      </c>
    </row>
    <row r="281" spans="1:13" x14ac:dyDescent="0.2">
      <c r="A281" s="596">
        <v>345</v>
      </c>
      <c r="B281" s="598" t="s">
        <v>9</v>
      </c>
      <c r="C281" s="598" t="s">
        <v>1462</v>
      </c>
      <c r="D281" s="597">
        <v>1.5</v>
      </c>
      <c r="E281" s="597">
        <v>0</v>
      </c>
      <c r="F281" s="597">
        <v>2.8</v>
      </c>
      <c r="G281" s="597">
        <v>0</v>
      </c>
      <c r="H281" s="596" t="s">
        <v>1153</v>
      </c>
      <c r="I281" s="598" t="s">
        <v>1175</v>
      </c>
      <c r="J281" s="596">
        <v>23</v>
      </c>
      <c r="K281" s="596">
        <v>11</v>
      </c>
    </row>
    <row r="282" spans="1:13" x14ac:dyDescent="0.2">
      <c r="A282" s="596">
        <v>346</v>
      </c>
      <c r="B282" s="598" t="s">
        <v>9</v>
      </c>
      <c r="C282" s="598" t="s">
        <v>1463</v>
      </c>
      <c r="D282" s="597">
        <v>1.5</v>
      </c>
      <c r="E282" s="597">
        <v>0.75</v>
      </c>
      <c r="F282" s="597">
        <v>2.8</v>
      </c>
      <c r="G282" s="597">
        <v>0</v>
      </c>
      <c r="H282" s="596" t="s">
        <v>1153</v>
      </c>
      <c r="I282" s="598" t="s">
        <v>1176</v>
      </c>
      <c r="J282" s="596">
        <v>24</v>
      </c>
      <c r="K282" s="596">
        <v>11</v>
      </c>
    </row>
    <row r="283" spans="1:13" x14ac:dyDescent="0.2">
      <c r="A283" s="596">
        <v>347</v>
      </c>
      <c r="B283" s="598" t="s">
        <v>9</v>
      </c>
      <c r="C283" s="598" t="s">
        <v>1464</v>
      </c>
      <c r="D283" s="597">
        <v>1.5</v>
      </c>
      <c r="E283" s="597">
        <v>0.75</v>
      </c>
      <c r="F283" s="597">
        <v>2.8</v>
      </c>
      <c r="G283" s="597">
        <v>0</v>
      </c>
      <c r="H283" s="596" t="s">
        <v>1153</v>
      </c>
      <c r="I283" s="598" t="s">
        <v>1177</v>
      </c>
      <c r="J283" s="596">
        <v>25</v>
      </c>
      <c r="K283" s="596">
        <v>11</v>
      </c>
    </row>
    <row r="284" spans="1:13" x14ac:dyDescent="0.2">
      <c r="A284" s="596">
        <v>348</v>
      </c>
      <c r="B284" s="598" t="s">
        <v>9</v>
      </c>
      <c r="C284" s="598" t="s">
        <v>1465</v>
      </c>
      <c r="D284" s="597">
        <v>1.5</v>
      </c>
      <c r="E284" s="597">
        <v>0.75</v>
      </c>
      <c r="F284" s="597">
        <v>2.8</v>
      </c>
      <c r="G284" s="597">
        <v>0</v>
      </c>
      <c r="H284" s="596" t="s">
        <v>1153</v>
      </c>
      <c r="I284" s="598" t="s">
        <v>1178</v>
      </c>
      <c r="J284" s="596">
        <v>26</v>
      </c>
      <c r="K284" s="596">
        <v>11</v>
      </c>
    </row>
    <row r="285" spans="1:13" x14ac:dyDescent="0.2">
      <c r="A285" s="596">
        <v>350</v>
      </c>
      <c r="B285" s="598" t="s">
        <v>9</v>
      </c>
      <c r="C285" s="598" t="s">
        <v>1466</v>
      </c>
      <c r="D285" s="597">
        <v>1.5</v>
      </c>
      <c r="E285" s="597">
        <v>0.75</v>
      </c>
      <c r="F285" s="597">
        <v>2.8</v>
      </c>
      <c r="G285" s="597">
        <v>0</v>
      </c>
      <c r="H285" s="596" t="s">
        <v>1153</v>
      </c>
      <c r="I285" s="598" t="s">
        <v>1179</v>
      </c>
      <c r="J285" s="596">
        <v>28</v>
      </c>
      <c r="K285" s="596">
        <v>11</v>
      </c>
    </row>
    <row r="286" spans="1:13" x14ac:dyDescent="0.2">
      <c r="A286" s="596">
        <v>351</v>
      </c>
      <c r="B286" s="598" t="s">
        <v>9</v>
      </c>
      <c r="C286" s="598" t="s">
        <v>1467</v>
      </c>
      <c r="D286" s="597">
        <v>1.5</v>
      </c>
      <c r="E286" s="597">
        <v>0.75</v>
      </c>
      <c r="F286" s="597">
        <v>2.8</v>
      </c>
      <c r="G286" s="597">
        <v>0</v>
      </c>
      <c r="H286" s="596" t="s">
        <v>1153</v>
      </c>
      <c r="I286" s="598" t="s">
        <v>1180</v>
      </c>
      <c r="J286" s="596">
        <v>29</v>
      </c>
      <c r="K286" s="596">
        <v>11</v>
      </c>
    </row>
    <row r="287" spans="1:13" x14ac:dyDescent="0.2">
      <c r="A287" s="596">
        <v>352</v>
      </c>
      <c r="B287" s="598" t="s">
        <v>9</v>
      </c>
      <c r="C287" s="598" t="s">
        <v>1468</v>
      </c>
      <c r="D287" s="597">
        <v>0.25</v>
      </c>
      <c r="E287" s="597">
        <v>0.125</v>
      </c>
      <c r="F287" s="597">
        <v>2.8</v>
      </c>
      <c r="G287" s="597">
        <v>0</v>
      </c>
      <c r="H287" s="596" t="s">
        <v>1153</v>
      </c>
      <c r="I287" s="598" t="s">
        <v>1181</v>
      </c>
      <c r="J287" s="596">
        <v>30</v>
      </c>
      <c r="K287" s="596">
        <v>11</v>
      </c>
    </row>
    <row r="288" spans="1:13" x14ac:dyDescent="0.2">
      <c r="A288" s="596">
        <v>355</v>
      </c>
      <c r="B288" s="598" t="s">
        <v>8</v>
      </c>
      <c r="C288" s="598" t="s">
        <v>1469</v>
      </c>
      <c r="D288" s="597">
        <v>0.6</v>
      </c>
      <c r="E288" s="597">
        <v>0</v>
      </c>
      <c r="F288" s="597">
        <v>0</v>
      </c>
      <c r="G288" s="597">
        <v>0</v>
      </c>
      <c r="H288" s="596" t="s">
        <v>1153</v>
      </c>
      <c r="I288" s="598" t="s">
        <v>1154</v>
      </c>
      <c r="J288" s="596">
        <v>1</v>
      </c>
      <c r="K288" s="596">
        <v>12</v>
      </c>
    </row>
    <row r="289" spans="1:11" x14ac:dyDescent="0.2">
      <c r="A289" s="596">
        <v>356</v>
      </c>
      <c r="B289" s="598" t="s">
        <v>8</v>
      </c>
      <c r="C289" s="598" t="s">
        <v>1470</v>
      </c>
      <c r="D289" s="597">
        <v>0.6</v>
      </c>
      <c r="E289" s="597">
        <v>0</v>
      </c>
      <c r="F289" s="597">
        <v>0</v>
      </c>
      <c r="G289" s="597">
        <v>0</v>
      </c>
      <c r="H289" s="596" t="s">
        <v>1153</v>
      </c>
      <c r="I289" s="598" t="s">
        <v>1157</v>
      </c>
      <c r="J289" s="596">
        <v>2</v>
      </c>
      <c r="K289" s="596">
        <v>12</v>
      </c>
    </row>
    <row r="290" spans="1:11" x14ac:dyDescent="0.2">
      <c r="A290" s="596">
        <v>357</v>
      </c>
      <c r="B290" s="598" t="s">
        <v>8</v>
      </c>
      <c r="C290" s="598" t="s">
        <v>1471</v>
      </c>
      <c r="D290" s="597">
        <v>0.6</v>
      </c>
      <c r="E290" s="597">
        <v>0</v>
      </c>
      <c r="F290" s="597">
        <v>0</v>
      </c>
      <c r="G290" s="597">
        <v>0</v>
      </c>
      <c r="H290" s="596" t="s">
        <v>1153</v>
      </c>
      <c r="I290" s="598" t="s">
        <v>1158</v>
      </c>
      <c r="J290" s="596">
        <v>3</v>
      </c>
      <c r="K290" s="596">
        <v>12</v>
      </c>
    </row>
    <row r="291" spans="1:11" x14ac:dyDescent="0.2">
      <c r="A291" s="596">
        <v>358</v>
      </c>
      <c r="B291" s="598" t="s">
        <v>8</v>
      </c>
      <c r="C291" s="598" t="s">
        <v>1472</v>
      </c>
      <c r="D291" s="597">
        <v>0.6</v>
      </c>
      <c r="E291" s="597">
        <v>0</v>
      </c>
      <c r="F291" s="597">
        <v>0</v>
      </c>
      <c r="G291" s="597">
        <v>0</v>
      </c>
      <c r="H291" s="596" t="s">
        <v>1153</v>
      </c>
      <c r="I291" s="598" t="s">
        <v>1159</v>
      </c>
      <c r="J291" s="596">
        <v>4</v>
      </c>
      <c r="K291" s="596">
        <v>12</v>
      </c>
    </row>
    <row r="292" spans="1:11" x14ac:dyDescent="0.2">
      <c r="A292" s="596">
        <v>359</v>
      </c>
      <c r="B292" s="598" t="s">
        <v>8</v>
      </c>
      <c r="C292" s="598" t="s">
        <v>1473</v>
      </c>
      <c r="D292" s="597">
        <v>0.6</v>
      </c>
      <c r="E292" s="597">
        <v>0</v>
      </c>
      <c r="F292" s="597">
        <v>0</v>
      </c>
      <c r="G292" s="597">
        <v>0</v>
      </c>
      <c r="H292" s="596" t="s">
        <v>1153</v>
      </c>
      <c r="I292" s="598" t="s">
        <v>1160</v>
      </c>
      <c r="J292" s="596">
        <v>5</v>
      </c>
      <c r="K292" s="596">
        <v>12</v>
      </c>
    </row>
    <row r="293" spans="1:11" x14ac:dyDescent="0.2">
      <c r="A293" s="596">
        <v>360</v>
      </c>
      <c r="B293" s="598" t="s">
        <v>8</v>
      </c>
      <c r="C293" s="598" t="s">
        <v>1474</v>
      </c>
      <c r="D293" s="597">
        <v>0.6</v>
      </c>
      <c r="E293" s="597">
        <v>0</v>
      </c>
      <c r="F293" s="597">
        <v>0</v>
      </c>
      <c r="G293" s="597">
        <v>0</v>
      </c>
      <c r="H293" s="596" t="s">
        <v>1153</v>
      </c>
      <c r="I293" s="598" t="s">
        <v>1161</v>
      </c>
      <c r="J293" s="596">
        <v>6</v>
      </c>
      <c r="K293" s="596">
        <v>12</v>
      </c>
    </row>
    <row r="294" spans="1:11" x14ac:dyDescent="0.2">
      <c r="A294" s="596">
        <v>361</v>
      </c>
      <c r="B294" s="598" t="s">
        <v>8</v>
      </c>
      <c r="C294" s="598" t="s">
        <v>1475</v>
      </c>
      <c r="D294" s="597">
        <v>0.6</v>
      </c>
      <c r="E294" s="597">
        <v>0</v>
      </c>
      <c r="F294" s="597">
        <v>0</v>
      </c>
      <c r="G294" s="597">
        <v>0</v>
      </c>
      <c r="H294" s="596" t="s">
        <v>1153</v>
      </c>
      <c r="I294" s="598" t="s">
        <v>1162</v>
      </c>
      <c r="J294" s="596">
        <v>7</v>
      </c>
      <c r="K294" s="596">
        <v>12</v>
      </c>
    </row>
    <row r="295" spans="1:11" x14ac:dyDescent="0.2">
      <c r="A295" s="596">
        <v>362</v>
      </c>
      <c r="B295" s="598" t="s">
        <v>8</v>
      </c>
      <c r="C295" s="598" t="s">
        <v>1476</v>
      </c>
      <c r="D295" s="597">
        <v>0.6</v>
      </c>
      <c r="E295" s="597">
        <v>0</v>
      </c>
      <c r="F295" s="597">
        <v>0</v>
      </c>
      <c r="G295" s="597">
        <v>0</v>
      </c>
      <c r="H295" s="596" t="s">
        <v>1153</v>
      </c>
      <c r="I295" s="598" t="s">
        <v>1163</v>
      </c>
      <c r="J295" s="596">
        <v>8</v>
      </c>
      <c r="K295" s="596">
        <v>12</v>
      </c>
    </row>
    <row r="296" spans="1:11" x14ac:dyDescent="0.2">
      <c r="A296" s="596">
        <v>363</v>
      </c>
      <c r="B296" s="598" t="s">
        <v>8</v>
      </c>
      <c r="C296" s="598" t="s">
        <v>1477</v>
      </c>
      <c r="D296" s="597">
        <v>0.6</v>
      </c>
      <c r="E296" s="597">
        <v>0</v>
      </c>
      <c r="F296" s="597">
        <v>0</v>
      </c>
      <c r="G296" s="597">
        <v>0</v>
      </c>
      <c r="H296" s="596" t="s">
        <v>1153</v>
      </c>
      <c r="I296" s="598" t="s">
        <v>1164</v>
      </c>
      <c r="J296" s="596">
        <v>9</v>
      </c>
      <c r="K296" s="596">
        <v>12</v>
      </c>
    </row>
    <row r="297" spans="1:11" x14ac:dyDescent="0.2">
      <c r="A297" s="596">
        <v>364</v>
      </c>
      <c r="B297" s="598" t="s">
        <v>8</v>
      </c>
      <c r="C297" s="598" t="s">
        <v>1478</v>
      </c>
      <c r="D297" s="597">
        <v>0</v>
      </c>
      <c r="E297" s="597">
        <v>0</v>
      </c>
      <c r="F297" s="597">
        <v>0</v>
      </c>
      <c r="G297" s="597">
        <v>0</v>
      </c>
      <c r="H297" s="596" t="s">
        <v>1156</v>
      </c>
      <c r="I297" s="598" t="s">
        <v>1165</v>
      </c>
      <c r="J297" s="596">
        <v>10</v>
      </c>
      <c r="K297" s="596">
        <v>12</v>
      </c>
    </row>
    <row r="298" spans="1:11" x14ac:dyDescent="0.2">
      <c r="A298" s="596">
        <v>366</v>
      </c>
      <c r="B298" s="598" t="s">
        <v>8</v>
      </c>
      <c r="C298" s="598" t="s">
        <v>1479</v>
      </c>
      <c r="D298" s="597">
        <v>0.6</v>
      </c>
      <c r="E298" s="597">
        <v>0</v>
      </c>
      <c r="F298" s="597">
        <v>0</v>
      </c>
      <c r="G298" s="597">
        <v>0</v>
      </c>
      <c r="H298" s="596" t="s">
        <v>1153</v>
      </c>
      <c r="I298" s="598" t="s">
        <v>1166</v>
      </c>
      <c r="J298" s="596">
        <v>12</v>
      </c>
      <c r="K298" s="596">
        <v>12</v>
      </c>
    </row>
    <row r="299" spans="1:11" x14ac:dyDescent="0.2">
      <c r="A299" s="596">
        <v>367</v>
      </c>
      <c r="B299" s="598" t="s">
        <v>8</v>
      </c>
      <c r="C299" s="598" t="s">
        <v>1480</v>
      </c>
      <c r="D299" s="597">
        <v>0.6</v>
      </c>
      <c r="E299" s="597">
        <v>0</v>
      </c>
      <c r="F299" s="597">
        <v>0</v>
      </c>
      <c r="G299" s="597">
        <v>0</v>
      </c>
      <c r="H299" s="596" t="s">
        <v>1153</v>
      </c>
      <c r="I299" s="598" t="s">
        <v>1167</v>
      </c>
      <c r="J299" s="596">
        <v>13</v>
      </c>
      <c r="K299" s="596">
        <v>12</v>
      </c>
    </row>
    <row r="300" spans="1:11" x14ac:dyDescent="0.2">
      <c r="A300" s="596">
        <v>369</v>
      </c>
      <c r="B300" s="598" t="s">
        <v>8</v>
      </c>
      <c r="C300" s="598" t="s">
        <v>1481</v>
      </c>
      <c r="D300" s="597">
        <v>0.6</v>
      </c>
      <c r="E300" s="597">
        <v>0</v>
      </c>
      <c r="F300" s="597">
        <v>0</v>
      </c>
      <c r="G300" s="597">
        <v>0</v>
      </c>
      <c r="H300" s="596" t="s">
        <v>1153</v>
      </c>
      <c r="I300" s="598" t="s">
        <v>1168</v>
      </c>
      <c r="J300" s="596">
        <v>15</v>
      </c>
      <c r="K300" s="596">
        <v>12</v>
      </c>
    </row>
    <row r="301" spans="1:11" x14ac:dyDescent="0.2">
      <c r="A301" s="596">
        <v>371</v>
      </c>
      <c r="B301" s="598" t="s">
        <v>8</v>
      </c>
      <c r="C301" s="598" t="s">
        <v>1482</v>
      </c>
      <c r="D301" s="597">
        <v>0.12</v>
      </c>
      <c r="E301" s="597">
        <v>0</v>
      </c>
      <c r="F301" s="597">
        <v>0</v>
      </c>
      <c r="G301" s="597">
        <v>0</v>
      </c>
      <c r="H301" s="596" t="s">
        <v>1153</v>
      </c>
      <c r="I301" s="598" t="s">
        <v>1169</v>
      </c>
      <c r="J301" s="596">
        <v>17</v>
      </c>
      <c r="K301" s="596">
        <v>12</v>
      </c>
    </row>
    <row r="302" spans="1:11" x14ac:dyDescent="0.2">
      <c r="A302" s="596">
        <v>372</v>
      </c>
      <c r="B302" s="598" t="s">
        <v>8</v>
      </c>
      <c r="C302" s="598" t="s">
        <v>1483</v>
      </c>
      <c r="D302" s="597">
        <v>0.12</v>
      </c>
      <c r="E302" s="597">
        <v>0</v>
      </c>
      <c r="F302" s="597">
        <v>0</v>
      </c>
      <c r="G302" s="597">
        <v>0</v>
      </c>
      <c r="H302" s="596" t="s">
        <v>1153</v>
      </c>
      <c r="I302" s="598" t="s">
        <v>1170</v>
      </c>
      <c r="J302" s="596">
        <v>18</v>
      </c>
      <c r="K302" s="596">
        <v>12</v>
      </c>
    </row>
    <row r="303" spans="1:11" x14ac:dyDescent="0.2">
      <c r="A303" s="596">
        <v>373</v>
      </c>
      <c r="B303" s="598" t="s">
        <v>8</v>
      </c>
      <c r="C303" s="598" t="s">
        <v>1484</v>
      </c>
      <c r="D303" s="597">
        <v>0.12</v>
      </c>
      <c r="E303" s="597">
        <v>0</v>
      </c>
      <c r="F303" s="597">
        <v>0</v>
      </c>
      <c r="G303" s="597">
        <v>0</v>
      </c>
      <c r="H303" s="596" t="s">
        <v>1153</v>
      </c>
      <c r="I303" s="598" t="s">
        <v>1171</v>
      </c>
      <c r="J303" s="596">
        <v>19</v>
      </c>
      <c r="K303" s="596">
        <v>12</v>
      </c>
    </row>
    <row r="304" spans="1:11" x14ac:dyDescent="0.2">
      <c r="A304" s="596">
        <v>374</v>
      </c>
      <c r="B304" s="598" t="s">
        <v>8</v>
      </c>
      <c r="C304" s="598" t="s">
        <v>1485</v>
      </c>
      <c r="D304" s="597">
        <v>0.6</v>
      </c>
      <c r="E304" s="597">
        <v>0</v>
      </c>
      <c r="F304" s="597">
        <v>0</v>
      </c>
      <c r="G304" s="597">
        <v>0</v>
      </c>
      <c r="H304" s="596" t="s">
        <v>1153</v>
      </c>
      <c r="I304" s="598" t="s">
        <v>1172</v>
      </c>
      <c r="J304" s="596">
        <v>20</v>
      </c>
      <c r="K304" s="596">
        <v>12</v>
      </c>
    </row>
    <row r="305" spans="1:11" x14ac:dyDescent="0.2">
      <c r="A305" s="596">
        <v>375</v>
      </c>
      <c r="B305" s="598" t="s">
        <v>8</v>
      </c>
      <c r="C305" s="598" t="s">
        <v>1486</v>
      </c>
      <c r="D305" s="597">
        <v>0.6</v>
      </c>
      <c r="E305" s="597">
        <v>0</v>
      </c>
      <c r="F305" s="597">
        <v>0</v>
      </c>
      <c r="G305" s="597">
        <v>0</v>
      </c>
      <c r="H305" s="596" t="s">
        <v>1153</v>
      </c>
      <c r="I305" s="598" t="s">
        <v>1173</v>
      </c>
      <c r="J305" s="596">
        <v>21</v>
      </c>
      <c r="K305" s="596">
        <v>12</v>
      </c>
    </row>
    <row r="306" spans="1:11" x14ac:dyDescent="0.2">
      <c r="A306" s="596">
        <v>376</v>
      </c>
      <c r="B306" s="598" t="s">
        <v>8</v>
      </c>
      <c r="C306" s="598" t="s">
        <v>1487</v>
      </c>
      <c r="D306" s="597">
        <v>0.6</v>
      </c>
      <c r="E306" s="597">
        <v>0</v>
      </c>
      <c r="F306" s="597">
        <v>0</v>
      </c>
      <c r="G306" s="597">
        <v>0</v>
      </c>
      <c r="H306" s="596" t="s">
        <v>1153</v>
      </c>
      <c r="I306" s="598" t="s">
        <v>1174</v>
      </c>
      <c r="J306" s="596">
        <v>22</v>
      </c>
      <c r="K306" s="596">
        <v>12</v>
      </c>
    </row>
    <row r="307" spans="1:11" x14ac:dyDescent="0.2">
      <c r="A307" s="596">
        <v>377</v>
      </c>
      <c r="B307" s="598" t="s">
        <v>8</v>
      </c>
      <c r="C307" s="598" t="s">
        <v>1488</v>
      </c>
      <c r="D307" s="597">
        <v>0.12</v>
      </c>
      <c r="E307" s="597">
        <v>0</v>
      </c>
      <c r="F307" s="597">
        <v>0</v>
      </c>
      <c r="G307" s="597">
        <v>0</v>
      </c>
      <c r="H307" s="596" t="s">
        <v>1153</v>
      </c>
      <c r="I307" s="598" t="s">
        <v>1175</v>
      </c>
      <c r="J307" s="596">
        <v>23</v>
      </c>
      <c r="K307" s="596">
        <v>12</v>
      </c>
    </row>
    <row r="308" spans="1:11" x14ac:dyDescent="0.2">
      <c r="A308" s="596">
        <v>378</v>
      </c>
      <c r="B308" s="598" t="s">
        <v>8</v>
      </c>
      <c r="C308" s="598" t="s">
        <v>1489</v>
      </c>
      <c r="D308" s="597">
        <v>0.6</v>
      </c>
      <c r="E308" s="597">
        <v>0</v>
      </c>
      <c r="F308" s="597">
        <v>0</v>
      </c>
      <c r="G308" s="597">
        <v>0</v>
      </c>
      <c r="H308" s="596" t="s">
        <v>1153</v>
      </c>
      <c r="I308" s="598" t="s">
        <v>1176</v>
      </c>
      <c r="J308" s="596">
        <v>24</v>
      </c>
      <c r="K308" s="596">
        <v>12</v>
      </c>
    </row>
    <row r="309" spans="1:11" x14ac:dyDescent="0.2">
      <c r="A309" s="596">
        <v>379</v>
      </c>
      <c r="B309" s="598" t="s">
        <v>8</v>
      </c>
      <c r="C309" s="598" t="s">
        <v>1490</v>
      </c>
      <c r="D309" s="597">
        <v>0.6</v>
      </c>
      <c r="E309" s="597">
        <v>0</v>
      </c>
      <c r="F309" s="597">
        <v>0</v>
      </c>
      <c r="G309" s="597">
        <v>0</v>
      </c>
      <c r="H309" s="596" t="s">
        <v>1153</v>
      </c>
      <c r="I309" s="598" t="s">
        <v>1177</v>
      </c>
      <c r="J309" s="596">
        <v>25</v>
      </c>
      <c r="K309" s="596">
        <v>12</v>
      </c>
    </row>
    <row r="310" spans="1:11" x14ac:dyDescent="0.2">
      <c r="A310" s="596">
        <v>380</v>
      </c>
      <c r="B310" s="598" t="s">
        <v>8</v>
      </c>
      <c r="C310" s="598" t="s">
        <v>1491</v>
      </c>
      <c r="D310" s="597">
        <v>0.6</v>
      </c>
      <c r="E310" s="597">
        <v>0</v>
      </c>
      <c r="F310" s="597">
        <v>0</v>
      </c>
      <c r="G310" s="597">
        <v>0</v>
      </c>
      <c r="H310" s="596" t="s">
        <v>1153</v>
      </c>
      <c r="I310" s="598" t="s">
        <v>1178</v>
      </c>
      <c r="J310" s="596">
        <v>26</v>
      </c>
      <c r="K310" s="596">
        <v>12</v>
      </c>
    </row>
    <row r="311" spans="1:11" x14ac:dyDescent="0.2">
      <c r="A311" s="596">
        <v>382</v>
      </c>
      <c r="B311" s="598" t="s">
        <v>8</v>
      </c>
      <c r="C311" s="598" t="s">
        <v>1492</v>
      </c>
      <c r="D311" s="597">
        <v>0.6</v>
      </c>
      <c r="E311" s="597">
        <v>0</v>
      </c>
      <c r="F311" s="597">
        <v>0</v>
      </c>
      <c r="G311" s="597">
        <v>0</v>
      </c>
      <c r="H311" s="596" t="s">
        <v>1153</v>
      </c>
      <c r="I311" s="598" t="s">
        <v>1179</v>
      </c>
      <c r="J311" s="596">
        <v>28</v>
      </c>
      <c r="K311" s="596">
        <v>12</v>
      </c>
    </row>
    <row r="312" spans="1:11" x14ac:dyDescent="0.2">
      <c r="A312" s="596">
        <v>383</v>
      </c>
      <c r="B312" s="598" t="s">
        <v>8</v>
      </c>
      <c r="C312" s="598" t="s">
        <v>1493</v>
      </c>
      <c r="D312" s="597">
        <v>0.6</v>
      </c>
      <c r="E312" s="597">
        <v>0</v>
      </c>
      <c r="F312" s="597">
        <v>0</v>
      </c>
      <c r="G312" s="597">
        <v>0</v>
      </c>
      <c r="H312" s="596" t="s">
        <v>1153</v>
      </c>
      <c r="I312" s="598" t="s">
        <v>1180</v>
      </c>
      <c r="J312" s="596">
        <v>29</v>
      </c>
      <c r="K312" s="596">
        <v>12</v>
      </c>
    </row>
    <row r="313" spans="1:11" x14ac:dyDescent="0.2">
      <c r="A313" s="596">
        <v>384</v>
      </c>
      <c r="B313" s="598" t="s">
        <v>8</v>
      </c>
      <c r="C313" s="598" t="s">
        <v>1494</v>
      </c>
      <c r="D313" s="597">
        <v>0.12</v>
      </c>
      <c r="E313" s="597">
        <v>0</v>
      </c>
      <c r="F313" s="597">
        <v>0</v>
      </c>
      <c r="G313" s="597">
        <v>0</v>
      </c>
      <c r="H313" s="596" t="s">
        <v>1153</v>
      </c>
      <c r="I313" s="598" t="s">
        <v>1181</v>
      </c>
      <c r="J313" s="596">
        <v>30</v>
      </c>
      <c r="K313" s="596">
        <v>12</v>
      </c>
    </row>
    <row r="314" spans="1:11" x14ac:dyDescent="0.2">
      <c r="A314" s="596">
        <v>387</v>
      </c>
      <c r="B314" s="598" t="s">
        <v>6</v>
      </c>
      <c r="C314" s="598" t="s">
        <v>1495</v>
      </c>
      <c r="D314" s="597">
        <v>1.7</v>
      </c>
      <c r="E314" s="597">
        <v>0.85</v>
      </c>
      <c r="F314" s="597">
        <v>0</v>
      </c>
      <c r="G314" s="597">
        <v>0</v>
      </c>
      <c r="H314" s="596" t="s">
        <v>1153</v>
      </c>
      <c r="I314" s="598" t="s">
        <v>1154</v>
      </c>
      <c r="J314" s="596">
        <v>1</v>
      </c>
      <c r="K314" s="596">
        <v>13</v>
      </c>
    </row>
    <row r="315" spans="1:11" x14ac:dyDescent="0.2">
      <c r="A315" s="596">
        <v>388</v>
      </c>
      <c r="B315" s="598" t="s">
        <v>6</v>
      </c>
      <c r="C315" s="598" t="s">
        <v>1496</v>
      </c>
      <c r="D315" s="597">
        <v>1.7</v>
      </c>
      <c r="E315" s="597">
        <v>0.85</v>
      </c>
      <c r="F315" s="597">
        <v>0</v>
      </c>
      <c r="G315" s="597">
        <v>0</v>
      </c>
      <c r="H315" s="596" t="s">
        <v>1153</v>
      </c>
      <c r="I315" s="598" t="s">
        <v>1157</v>
      </c>
      <c r="J315" s="596">
        <v>2</v>
      </c>
      <c r="K315" s="596">
        <v>13</v>
      </c>
    </row>
    <row r="316" spans="1:11" x14ac:dyDescent="0.2">
      <c r="A316" s="596">
        <v>389</v>
      </c>
      <c r="B316" s="598" t="s">
        <v>6</v>
      </c>
      <c r="C316" s="598" t="s">
        <v>1497</v>
      </c>
      <c r="D316" s="597">
        <v>1.7</v>
      </c>
      <c r="E316" s="597">
        <v>0.85</v>
      </c>
      <c r="F316" s="597">
        <v>0</v>
      </c>
      <c r="G316" s="597">
        <v>0</v>
      </c>
      <c r="H316" s="596" t="s">
        <v>1153</v>
      </c>
      <c r="I316" s="598" t="s">
        <v>1158</v>
      </c>
      <c r="J316" s="596">
        <v>3</v>
      </c>
      <c r="K316" s="596">
        <v>13</v>
      </c>
    </row>
    <row r="317" spans="1:11" x14ac:dyDescent="0.2">
      <c r="A317" s="596">
        <v>390</v>
      </c>
      <c r="B317" s="598" t="s">
        <v>6</v>
      </c>
      <c r="C317" s="598" t="s">
        <v>1498</v>
      </c>
      <c r="D317" s="597">
        <v>1.7</v>
      </c>
      <c r="E317" s="597">
        <v>0.85</v>
      </c>
      <c r="F317" s="597">
        <v>0</v>
      </c>
      <c r="G317" s="597">
        <v>0</v>
      </c>
      <c r="H317" s="596" t="s">
        <v>1153</v>
      </c>
      <c r="I317" s="598" t="s">
        <v>1159</v>
      </c>
      <c r="J317" s="596">
        <v>4</v>
      </c>
      <c r="K317" s="596">
        <v>13</v>
      </c>
    </row>
    <row r="318" spans="1:11" x14ac:dyDescent="0.2">
      <c r="A318" s="596">
        <v>391</v>
      </c>
      <c r="B318" s="598" t="s">
        <v>6</v>
      </c>
      <c r="C318" s="598" t="s">
        <v>1499</v>
      </c>
      <c r="D318" s="597">
        <v>1.7</v>
      </c>
      <c r="E318" s="597">
        <v>0.85</v>
      </c>
      <c r="F318" s="597">
        <v>0</v>
      </c>
      <c r="G318" s="597">
        <v>0</v>
      </c>
      <c r="H318" s="596" t="s">
        <v>1153</v>
      </c>
      <c r="I318" s="598" t="s">
        <v>1160</v>
      </c>
      <c r="J318" s="596">
        <v>5</v>
      </c>
      <c r="K318" s="596">
        <v>13</v>
      </c>
    </row>
    <row r="319" spans="1:11" x14ac:dyDescent="0.2">
      <c r="A319" s="596">
        <v>392</v>
      </c>
      <c r="B319" s="598" t="s">
        <v>6</v>
      </c>
      <c r="C319" s="598" t="s">
        <v>1500</v>
      </c>
      <c r="D319" s="597">
        <v>1.7</v>
      </c>
      <c r="E319" s="597">
        <v>0.85</v>
      </c>
      <c r="F319" s="597">
        <v>0</v>
      </c>
      <c r="G319" s="597">
        <v>0</v>
      </c>
      <c r="H319" s="596" t="s">
        <v>1153</v>
      </c>
      <c r="I319" s="598" t="s">
        <v>1161</v>
      </c>
      <c r="J319" s="596">
        <v>6</v>
      </c>
      <c r="K319" s="596">
        <v>13</v>
      </c>
    </row>
    <row r="320" spans="1:11" x14ac:dyDescent="0.2">
      <c r="A320" s="596">
        <v>393</v>
      </c>
      <c r="B320" s="598" t="s">
        <v>6</v>
      </c>
      <c r="C320" s="598" t="s">
        <v>1501</v>
      </c>
      <c r="D320" s="597">
        <v>1.7</v>
      </c>
      <c r="E320" s="597">
        <v>0.85</v>
      </c>
      <c r="F320" s="597">
        <v>0</v>
      </c>
      <c r="G320" s="597">
        <v>0</v>
      </c>
      <c r="H320" s="596" t="s">
        <v>1153</v>
      </c>
      <c r="I320" s="598" t="s">
        <v>1162</v>
      </c>
      <c r="J320" s="596">
        <v>7</v>
      </c>
      <c r="K320" s="596">
        <v>13</v>
      </c>
    </row>
    <row r="321" spans="1:11" x14ac:dyDescent="0.2">
      <c r="A321" s="596">
        <v>394</v>
      </c>
      <c r="B321" s="598" t="s">
        <v>6</v>
      </c>
      <c r="C321" s="598" t="s">
        <v>1502</v>
      </c>
      <c r="D321" s="597">
        <v>1.7</v>
      </c>
      <c r="E321" s="597">
        <v>0.85</v>
      </c>
      <c r="F321" s="597">
        <v>0</v>
      </c>
      <c r="G321" s="597">
        <v>0</v>
      </c>
      <c r="H321" s="596" t="s">
        <v>1153</v>
      </c>
      <c r="I321" s="598" t="s">
        <v>1163</v>
      </c>
      <c r="J321" s="596">
        <v>8</v>
      </c>
      <c r="K321" s="596">
        <v>13</v>
      </c>
    </row>
    <row r="322" spans="1:11" x14ac:dyDescent="0.2">
      <c r="A322" s="596">
        <v>395</v>
      </c>
      <c r="B322" s="598" t="s">
        <v>6</v>
      </c>
      <c r="C322" s="598" t="s">
        <v>1503</v>
      </c>
      <c r="D322" s="597">
        <v>1.7</v>
      </c>
      <c r="E322" s="597">
        <v>0.85</v>
      </c>
      <c r="F322" s="597">
        <v>0</v>
      </c>
      <c r="G322" s="597">
        <v>0</v>
      </c>
      <c r="H322" s="596" t="s">
        <v>1153</v>
      </c>
      <c r="I322" s="598" t="s">
        <v>1164</v>
      </c>
      <c r="J322" s="596">
        <v>9</v>
      </c>
      <c r="K322" s="596">
        <v>13</v>
      </c>
    </row>
    <row r="323" spans="1:11" x14ac:dyDescent="0.2">
      <c r="A323" s="596">
        <v>396</v>
      </c>
      <c r="B323" s="598" t="s">
        <v>6</v>
      </c>
      <c r="C323" s="598" t="s">
        <v>1504</v>
      </c>
      <c r="D323" s="597">
        <v>0</v>
      </c>
      <c r="E323" s="597">
        <v>0</v>
      </c>
      <c r="F323" s="597">
        <v>0</v>
      </c>
      <c r="G323" s="597">
        <v>0</v>
      </c>
      <c r="H323" s="596" t="s">
        <v>1156</v>
      </c>
      <c r="I323" s="598" t="s">
        <v>1165</v>
      </c>
      <c r="J323" s="596">
        <v>10</v>
      </c>
      <c r="K323" s="596">
        <v>13</v>
      </c>
    </row>
    <row r="324" spans="1:11" x14ac:dyDescent="0.2">
      <c r="A324" s="596">
        <v>398</v>
      </c>
      <c r="B324" s="598" t="s">
        <v>6</v>
      </c>
      <c r="C324" s="598" t="s">
        <v>1505</v>
      </c>
      <c r="D324" s="597">
        <v>0.75</v>
      </c>
      <c r="E324" s="597">
        <v>0</v>
      </c>
      <c r="F324" s="597">
        <v>0</v>
      </c>
      <c r="G324" s="597">
        <v>0</v>
      </c>
      <c r="H324" s="596" t="s">
        <v>1153</v>
      </c>
      <c r="I324" s="598" t="s">
        <v>1166</v>
      </c>
      <c r="J324" s="596">
        <v>12</v>
      </c>
      <c r="K324" s="596">
        <v>13</v>
      </c>
    </row>
    <row r="325" spans="1:11" x14ac:dyDescent="0.2">
      <c r="A325" s="596">
        <v>399</v>
      </c>
      <c r="B325" s="598" t="s">
        <v>6</v>
      </c>
      <c r="C325" s="598" t="s">
        <v>1506</v>
      </c>
      <c r="D325" s="597">
        <v>1.7</v>
      </c>
      <c r="E325" s="597">
        <v>0.85</v>
      </c>
      <c r="F325" s="597">
        <v>0</v>
      </c>
      <c r="G325" s="597">
        <v>0</v>
      </c>
      <c r="H325" s="596" t="s">
        <v>1153</v>
      </c>
      <c r="I325" s="598" t="s">
        <v>1167</v>
      </c>
      <c r="J325" s="596">
        <v>13</v>
      </c>
      <c r="K325" s="596">
        <v>13</v>
      </c>
    </row>
    <row r="326" spans="1:11" x14ac:dyDescent="0.2">
      <c r="A326" s="596">
        <v>401</v>
      </c>
      <c r="B326" s="598" t="s">
        <v>6</v>
      </c>
      <c r="C326" s="598" t="s">
        <v>1507</v>
      </c>
      <c r="D326" s="597">
        <v>1.7</v>
      </c>
      <c r="E326" s="597">
        <v>0.85</v>
      </c>
      <c r="F326" s="597">
        <v>0</v>
      </c>
      <c r="G326" s="597">
        <v>0</v>
      </c>
      <c r="H326" s="596" t="s">
        <v>1153</v>
      </c>
      <c r="I326" s="598" t="s">
        <v>1168</v>
      </c>
      <c r="J326" s="596">
        <v>15</v>
      </c>
      <c r="K326" s="596">
        <v>13</v>
      </c>
    </row>
    <row r="327" spans="1:11" x14ac:dyDescent="0.2">
      <c r="A327" s="596">
        <v>403</v>
      </c>
      <c r="B327" s="598" t="s">
        <v>6</v>
      </c>
      <c r="C327" s="598" t="s">
        <v>1508</v>
      </c>
      <c r="D327" s="597">
        <v>0</v>
      </c>
      <c r="E327" s="597">
        <v>0</v>
      </c>
      <c r="F327" s="597">
        <v>0</v>
      </c>
      <c r="G327" s="597">
        <v>0</v>
      </c>
      <c r="H327" s="596" t="s">
        <v>1153</v>
      </c>
      <c r="I327" s="598" t="s">
        <v>1169</v>
      </c>
      <c r="J327" s="596">
        <v>17</v>
      </c>
      <c r="K327" s="596">
        <v>13</v>
      </c>
    </row>
    <row r="328" spans="1:11" x14ac:dyDescent="0.2">
      <c r="A328" s="596">
        <v>404</v>
      </c>
      <c r="B328" s="598" t="s">
        <v>6</v>
      </c>
      <c r="C328" s="598" t="s">
        <v>1509</v>
      </c>
      <c r="D328" s="597">
        <v>0</v>
      </c>
      <c r="E328" s="597">
        <v>0</v>
      </c>
      <c r="F328" s="597">
        <v>0</v>
      </c>
      <c r="G328" s="597">
        <v>0</v>
      </c>
      <c r="H328" s="596" t="s">
        <v>1153</v>
      </c>
      <c r="I328" s="598" t="s">
        <v>1170</v>
      </c>
      <c r="J328" s="596">
        <v>18</v>
      </c>
      <c r="K328" s="596">
        <v>13</v>
      </c>
    </row>
    <row r="329" spans="1:11" x14ac:dyDescent="0.2">
      <c r="A329" s="596">
        <v>405</v>
      </c>
      <c r="B329" s="598" t="s">
        <v>6</v>
      </c>
      <c r="C329" s="598" t="s">
        <v>1510</v>
      </c>
      <c r="D329" s="597">
        <v>0</v>
      </c>
      <c r="E329" s="597">
        <v>0</v>
      </c>
      <c r="F329" s="597">
        <v>0</v>
      </c>
      <c r="G329" s="597">
        <v>0</v>
      </c>
      <c r="H329" s="596" t="s">
        <v>1153</v>
      </c>
      <c r="I329" s="598" t="s">
        <v>1171</v>
      </c>
      <c r="J329" s="596">
        <v>19</v>
      </c>
      <c r="K329" s="596">
        <v>13</v>
      </c>
    </row>
    <row r="330" spans="1:11" x14ac:dyDescent="0.2">
      <c r="A330" s="596">
        <v>406</v>
      </c>
      <c r="B330" s="598" t="s">
        <v>6</v>
      </c>
      <c r="C330" s="598" t="s">
        <v>1511</v>
      </c>
      <c r="D330" s="597">
        <v>1.4</v>
      </c>
      <c r="E330" s="597">
        <v>0</v>
      </c>
      <c r="F330" s="597">
        <v>0</v>
      </c>
      <c r="G330" s="597">
        <v>0</v>
      </c>
      <c r="H330" s="596" t="s">
        <v>1153</v>
      </c>
      <c r="I330" s="598" t="s">
        <v>1172</v>
      </c>
      <c r="J330" s="596">
        <v>20</v>
      </c>
      <c r="K330" s="596">
        <v>13</v>
      </c>
    </row>
    <row r="331" spans="1:11" x14ac:dyDescent="0.2">
      <c r="A331" s="596">
        <v>407</v>
      </c>
      <c r="B331" s="598" t="s">
        <v>6</v>
      </c>
      <c r="C331" s="598" t="s">
        <v>1512</v>
      </c>
      <c r="D331" s="597">
        <v>1.7</v>
      </c>
      <c r="E331" s="597">
        <v>0.85</v>
      </c>
      <c r="F331" s="597">
        <v>0</v>
      </c>
      <c r="G331" s="597">
        <v>0</v>
      </c>
      <c r="H331" s="596" t="s">
        <v>1153</v>
      </c>
      <c r="I331" s="598" t="s">
        <v>1173</v>
      </c>
      <c r="J331" s="596">
        <v>21</v>
      </c>
      <c r="K331" s="596">
        <v>13</v>
      </c>
    </row>
    <row r="332" spans="1:11" x14ac:dyDescent="0.2">
      <c r="A332" s="596">
        <v>408</v>
      </c>
      <c r="B332" s="598" t="s">
        <v>6</v>
      </c>
      <c r="C332" s="598" t="s">
        <v>1513</v>
      </c>
      <c r="D332" s="597">
        <v>1.7</v>
      </c>
      <c r="E332" s="597">
        <v>0.85</v>
      </c>
      <c r="F332" s="597">
        <v>0</v>
      </c>
      <c r="G332" s="597">
        <v>0</v>
      </c>
      <c r="H332" s="596" t="s">
        <v>1153</v>
      </c>
      <c r="I332" s="598" t="s">
        <v>1174</v>
      </c>
      <c r="J332" s="596">
        <v>22</v>
      </c>
      <c r="K332" s="596">
        <v>13</v>
      </c>
    </row>
    <row r="333" spans="1:11" x14ac:dyDescent="0.2">
      <c r="A333" s="596">
        <v>409</v>
      </c>
      <c r="B333" s="598" t="s">
        <v>6</v>
      </c>
      <c r="C333" s="598" t="s">
        <v>1514</v>
      </c>
      <c r="D333" s="597">
        <v>0.1</v>
      </c>
      <c r="E333" s="597">
        <v>0.05</v>
      </c>
      <c r="F333" s="597">
        <v>0</v>
      </c>
      <c r="G333" s="597">
        <v>0</v>
      </c>
      <c r="H333" s="596" t="s">
        <v>1153</v>
      </c>
      <c r="I333" s="598" t="s">
        <v>1175</v>
      </c>
      <c r="J333" s="596">
        <v>23</v>
      </c>
      <c r="K333" s="596">
        <v>13</v>
      </c>
    </row>
    <row r="334" spans="1:11" x14ac:dyDescent="0.2">
      <c r="A334" s="596">
        <v>410</v>
      </c>
      <c r="B334" s="598" t="s">
        <v>6</v>
      </c>
      <c r="C334" s="598" t="s">
        <v>1515</v>
      </c>
      <c r="D334" s="597">
        <v>1.7</v>
      </c>
      <c r="E334" s="597">
        <v>0.05</v>
      </c>
      <c r="F334" s="597">
        <v>0</v>
      </c>
      <c r="G334" s="597">
        <v>0</v>
      </c>
      <c r="H334" s="596" t="s">
        <v>1153</v>
      </c>
      <c r="I334" s="598" t="s">
        <v>1176</v>
      </c>
      <c r="J334" s="596">
        <v>24</v>
      </c>
      <c r="K334" s="596">
        <v>13</v>
      </c>
    </row>
    <row r="335" spans="1:11" x14ac:dyDescent="0.2">
      <c r="A335" s="596">
        <v>411</v>
      </c>
      <c r="B335" s="598" t="s">
        <v>6</v>
      </c>
      <c r="C335" s="598" t="s">
        <v>1516</v>
      </c>
      <c r="D335" s="597">
        <v>1.7</v>
      </c>
      <c r="E335" s="597">
        <v>0.05</v>
      </c>
      <c r="F335" s="597">
        <v>0</v>
      </c>
      <c r="G335" s="597">
        <v>0</v>
      </c>
      <c r="H335" s="596" t="s">
        <v>1153</v>
      </c>
      <c r="I335" s="598" t="s">
        <v>1177</v>
      </c>
      <c r="J335" s="596">
        <v>25</v>
      </c>
      <c r="K335" s="596">
        <v>13</v>
      </c>
    </row>
    <row r="336" spans="1:11" x14ac:dyDescent="0.2">
      <c r="A336" s="596">
        <v>412</v>
      </c>
      <c r="B336" s="598" t="s">
        <v>6</v>
      </c>
      <c r="C336" s="598" t="s">
        <v>1517</v>
      </c>
      <c r="D336" s="597">
        <v>1.4</v>
      </c>
      <c r="E336" s="597">
        <v>0</v>
      </c>
      <c r="F336" s="597">
        <v>0</v>
      </c>
      <c r="G336" s="597">
        <v>0</v>
      </c>
      <c r="H336" s="596" t="s">
        <v>1153</v>
      </c>
      <c r="I336" s="598" t="s">
        <v>1178</v>
      </c>
      <c r="J336" s="596">
        <v>26</v>
      </c>
      <c r="K336" s="596">
        <v>13</v>
      </c>
    </row>
    <row r="337" spans="1:11" x14ac:dyDescent="0.2">
      <c r="A337" s="596">
        <v>414</v>
      </c>
      <c r="B337" s="598" t="s">
        <v>6</v>
      </c>
      <c r="C337" s="598" t="s">
        <v>1518</v>
      </c>
      <c r="D337" s="597">
        <v>1.4</v>
      </c>
      <c r="E337" s="597">
        <v>0</v>
      </c>
      <c r="F337" s="597">
        <v>0</v>
      </c>
      <c r="G337" s="597">
        <v>0</v>
      </c>
      <c r="H337" s="596" t="s">
        <v>1153</v>
      </c>
      <c r="I337" s="598" t="s">
        <v>1179</v>
      </c>
      <c r="J337" s="596">
        <v>28</v>
      </c>
      <c r="K337" s="596">
        <v>13</v>
      </c>
    </row>
    <row r="338" spans="1:11" x14ac:dyDescent="0.2">
      <c r="A338" s="596">
        <v>415</v>
      </c>
      <c r="B338" s="598" t="s">
        <v>6</v>
      </c>
      <c r="C338" s="598" t="s">
        <v>1519</v>
      </c>
      <c r="D338" s="597">
        <v>1.4</v>
      </c>
      <c r="E338" s="597">
        <v>0</v>
      </c>
      <c r="F338" s="597">
        <v>0</v>
      </c>
      <c r="G338" s="597">
        <v>0</v>
      </c>
      <c r="H338" s="596" t="s">
        <v>1153</v>
      </c>
      <c r="I338" s="598" t="s">
        <v>1180</v>
      </c>
      <c r="J338" s="596">
        <v>29</v>
      </c>
      <c r="K338" s="596">
        <v>13</v>
      </c>
    </row>
    <row r="339" spans="1:11" x14ac:dyDescent="0.2">
      <c r="A339" s="596">
        <v>416</v>
      </c>
      <c r="B339" s="598" t="s">
        <v>6</v>
      </c>
      <c r="C339" s="598" t="s">
        <v>1520</v>
      </c>
      <c r="D339" s="597">
        <v>0</v>
      </c>
      <c r="E339" s="597">
        <v>0</v>
      </c>
      <c r="F339" s="597">
        <v>0</v>
      </c>
      <c r="G339" s="597">
        <v>0</v>
      </c>
      <c r="H339" s="596" t="s">
        <v>1153</v>
      </c>
      <c r="I339" s="598" t="s">
        <v>1181</v>
      </c>
      <c r="J339" s="596">
        <v>30</v>
      </c>
      <c r="K339" s="596">
        <v>13</v>
      </c>
    </row>
    <row r="340" spans="1:11" x14ac:dyDescent="0.2">
      <c r="A340" s="596">
        <v>419</v>
      </c>
      <c r="B340" s="598" t="s">
        <v>11</v>
      </c>
      <c r="C340" s="598" t="s">
        <v>1521</v>
      </c>
      <c r="D340" s="597">
        <v>3</v>
      </c>
      <c r="E340" s="597">
        <v>0</v>
      </c>
      <c r="F340" s="597">
        <v>0</v>
      </c>
      <c r="G340" s="597">
        <v>0</v>
      </c>
      <c r="H340" s="596" t="s">
        <v>1153</v>
      </c>
      <c r="I340" s="598" t="s">
        <v>1154</v>
      </c>
      <c r="J340" s="596">
        <v>1</v>
      </c>
      <c r="K340" s="596">
        <v>14</v>
      </c>
    </row>
    <row r="341" spans="1:11" x14ac:dyDescent="0.2">
      <c r="A341" s="596">
        <v>420</v>
      </c>
      <c r="B341" s="598" t="s">
        <v>11</v>
      </c>
      <c r="C341" s="598" t="s">
        <v>1522</v>
      </c>
      <c r="D341" s="597">
        <v>3</v>
      </c>
      <c r="E341" s="597">
        <v>0</v>
      </c>
      <c r="F341" s="597">
        <v>0</v>
      </c>
      <c r="G341" s="597">
        <v>0</v>
      </c>
      <c r="H341" s="596" t="s">
        <v>1153</v>
      </c>
      <c r="I341" s="598" t="s">
        <v>1157</v>
      </c>
      <c r="J341" s="596">
        <v>2</v>
      </c>
      <c r="K341" s="596">
        <v>14</v>
      </c>
    </row>
    <row r="342" spans="1:11" x14ac:dyDescent="0.2">
      <c r="A342" s="596">
        <v>421</v>
      </c>
      <c r="B342" s="598" t="s">
        <v>11</v>
      </c>
      <c r="C342" s="598" t="s">
        <v>1523</v>
      </c>
      <c r="D342" s="597">
        <v>3</v>
      </c>
      <c r="E342" s="597">
        <v>0</v>
      </c>
      <c r="F342" s="597">
        <v>0</v>
      </c>
      <c r="G342" s="597">
        <v>0</v>
      </c>
      <c r="H342" s="596" t="s">
        <v>1153</v>
      </c>
      <c r="I342" s="598" t="s">
        <v>1158</v>
      </c>
      <c r="J342" s="596">
        <v>3</v>
      </c>
      <c r="K342" s="596">
        <v>14</v>
      </c>
    </row>
    <row r="343" spans="1:11" x14ac:dyDescent="0.2">
      <c r="A343" s="596">
        <v>422</v>
      </c>
      <c r="B343" s="598" t="s">
        <v>11</v>
      </c>
      <c r="C343" s="598" t="s">
        <v>1524</v>
      </c>
      <c r="D343" s="597">
        <v>3</v>
      </c>
      <c r="E343" s="597">
        <v>0</v>
      </c>
      <c r="F343" s="597">
        <v>0</v>
      </c>
      <c r="G343" s="597">
        <v>0</v>
      </c>
      <c r="H343" s="596" t="s">
        <v>1153</v>
      </c>
      <c r="I343" s="598" t="s">
        <v>1159</v>
      </c>
      <c r="J343" s="596">
        <v>4</v>
      </c>
      <c r="K343" s="596">
        <v>14</v>
      </c>
    </row>
    <row r="344" spans="1:11" x14ac:dyDescent="0.2">
      <c r="A344" s="596">
        <v>423</v>
      </c>
      <c r="B344" s="598" t="s">
        <v>11</v>
      </c>
      <c r="C344" s="598" t="s">
        <v>1525</v>
      </c>
      <c r="D344" s="597">
        <v>3</v>
      </c>
      <c r="E344" s="597">
        <v>0</v>
      </c>
      <c r="F344" s="597">
        <v>0</v>
      </c>
      <c r="G344" s="597">
        <v>0</v>
      </c>
      <c r="H344" s="596" t="s">
        <v>1153</v>
      </c>
      <c r="I344" s="598" t="s">
        <v>1160</v>
      </c>
      <c r="J344" s="596">
        <v>5</v>
      </c>
      <c r="K344" s="596">
        <v>14</v>
      </c>
    </row>
    <row r="345" spans="1:11" x14ac:dyDescent="0.2">
      <c r="A345" s="596">
        <v>424</v>
      </c>
      <c r="B345" s="598" t="s">
        <v>11</v>
      </c>
      <c r="C345" s="598" t="s">
        <v>1526</v>
      </c>
      <c r="D345" s="597">
        <v>3</v>
      </c>
      <c r="E345" s="597">
        <v>0</v>
      </c>
      <c r="F345" s="597">
        <v>0</v>
      </c>
      <c r="G345" s="597">
        <v>0</v>
      </c>
      <c r="H345" s="596" t="s">
        <v>1153</v>
      </c>
      <c r="I345" s="598" t="s">
        <v>1161</v>
      </c>
      <c r="J345" s="596">
        <v>6</v>
      </c>
      <c r="K345" s="596">
        <v>14</v>
      </c>
    </row>
    <row r="346" spans="1:11" x14ac:dyDescent="0.2">
      <c r="A346" s="596">
        <v>425</v>
      </c>
      <c r="B346" s="598" t="s">
        <v>11</v>
      </c>
      <c r="C346" s="598" t="s">
        <v>1527</v>
      </c>
      <c r="D346" s="597">
        <v>3</v>
      </c>
      <c r="E346" s="597">
        <v>0</v>
      </c>
      <c r="F346" s="597">
        <v>0</v>
      </c>
      <c r="G346" s="597">
        <v>0</v>
      </c>
      <c r="H346" s="596" t="s">
        <v>1153</v>
      </c>
      <c r="I346" s="598" t="s">
        <v>1162</v>
      </c>
      <c r="J346" s="596">
        <v>7</v>
      </c>
      <c r="K346" s="596">
        <v>14</v>
      </c>
    </row>
    <row r="347" spans="1:11" x14ac:dyDescent="0.2">
      <c r="A347" s="596">
        <v>426</v>
      </c>
      <c r="B347" s="598" t="s">
        <v>11</v>
      </c>
      <c r="C347" s="598" t="s">
        <v>1528</v>
      </c>
      <c r="D347" s="597">
        <v>3</v>
      </c>
      <c r="E347" s="597">
        <v>0</v>
      </c>
      <c r="F347" s="597">
        <v>0</v>
      </c>
      <c r="G347" s="597">
        <v>0</v>
      </c>
      <c r="H347" s="596" t="s">
        <v>1153</v>
      </c>
      <c r="I347" s="598" t="s">
        <v>1163</v>
      </c>
      <c r="J347" s="596">
        <v>8</v>
      </c>
      <c r="K347" s="596">
        <v>14</v>
      </c>
    </row>
    <row r="348" spans="1:11" x14ac:dyDescent="0.2">
      <c r="A348" s="596">
        <v>427</v>
      </c>
      <c r="B348" s="598" t="s">
        <v>11</v>
      </c>
      <c r="C348" s="598" t="s">
        <v>1529</v>
      </c>
      <c r="D348" s="597">
        <v>3</v>
      </c>
      <c r="E348" s="597">
        <v>0</v>
      </c>
      <c r="F348" s="597">
        <v>0</v>
      </c>
      <c r="G348" s="597">
        <v>0</v>
      </c>
      <c r="H348" s="596" t="s">
        <v>1153</v>
      </c>
      <c r="I348" s="598" t="s">
        <v>1164</v>
      </c>
      <c r="J348" s="596">
        <v>9</v>
      </c>
      <c r="K348" s="596">
        <v>14</v>
      </c>
    </row>
    <row r="349" spans="1:11" x14ac:dyDescent="0.2">
      <c r="A349" s="596">
        <v>428</v>
      </c>
      <c r="B349" s="598" t="s">
        <v>11</v>
      </c>
      <c r="C349" s="598" t="s">
        <v>1530</v>
      </c>
      <c r="D349" s="597">
        <v>0</v>
      </c>
      <c r="E349" s="597">
        <v>0</v>
      </c>
      <c r="F349" s="597">
        <v>0</v>
      </c>
      <c r="G349" s="597">
        <v>0</v>
      </c>
      <c r="H349" s="596" t="s">
        <v>1156</v>
      </c>
      <c r="I349" s="598" t="s">
        <v>1165</v>
      </c>
      <c r="J349" s="596">
        <v>10</v>
      </c>
      <c r="K349" s="596">
        <v>14</v>
      </c>
    </row>
    <row r="350" spans="1:11" x14ac:dyDescent="0.2">
      <c r="A350" s="596">
        <v>430</v>
      </c>
      <c r="B350" s="598" t="s">
        <v>11</v>
      </c>
      <c r="C350" s="598" t="s">
        <v>1531</v>
      </c>
      <c r="D350" s="597">
        <v>3</v>
      </c>
      <c r="E350" s="597">
        <v>0</v>
      </c>
      <c r="F350" s="597">
        <v>0</v>
      </c>
      <c r="G350" s="597">
        <v>0</v>
      </c>
      <c r="H350" s="596" t="s">
        <v>1153</v>
      </c>
      <c r="I350" s="598" t="s">
        <v>1166</v>
      </c>
      <c r="J350" s="596">
        <v>12</v>
      </c>
      <c r="K350" s="596">
        <v>14</v>
      </c>
    </row>
    <row r="351" spans="1:11" x14ac:dyDescent="0.2">
      <c r="A351" s="596">
        <v>431</v>
      </c>
      <c r="B351" s="598" t="s">
        <v>11</v>
      </c>
      <c r="C351" s="598" t="s">
        <v>1532</v>
      </c>
      <c r="D351" s="597">
        <v>3</v>
      </c>
      <c r="E351" s="597">
        <v>0</v>
      </c>
      <c r="F351" s="597">
        <v>0</v>
      </c>
      <c r="G351" s="597">
        <v>0</v>
      </c>
      <c r="H351" s="596" t="s">
        <v>1153</v>
      </c>
      <c r="I351" s="598" t="s">
        <v>1167</v>
      </c>
      <c r="J351" s="596">
        <v>13</v>
      </c>
      <c r="K351" s="596">
        <v>14</v>
      </c>
    </row>
    <row r="352" spans="1:11" x14ac:dyDescent="0.2">
      <c r="A352" s="596">
        <v>433</v>
      </c>
      <c r="B352" s="598" t="s">
        <v>11</v>
      </c>
      <c r="C352" s="598" t="s">
        <v>1533</v>
      </c>
      <c r="D352" s="597">
        <v>3</v>
      </c>
      <c r="E352" s="597">
        <v>0</v>
      </c>
      <c r="F352" s="597">
        <v>0</v>
      </c>
      <c r="G352" s="597">
        <v>0</v>
      </c>
      <c r="H352" s="596" t="s">
        <v>1153</v>
      </c>
      <c r="I352" s="598" t="s">
        <v>1168</v>
      </c>
      <c r="J352" s="596">
        <v>15</v>
      </c>
      <c r="K352" s="596">
        <v>14</v>
      </c>
    </row>
    <row r="353" spans="1:11" x14ac:dyDescent="0.2">
      <c r="A353" s="596">
        <v>435</v>
      </c>
      <c r="B353" s="598" t="s">
        <v>11</v>
      </c>
      <c r="C353" s="598" t="s">
        <v>1534</v>
      </c>
      <c r="D353" s="597">
        <v>0</v>
      </c>
      <c r="E353" s="597">
        <v>0</v>
      </c>
      <c r="F353" s="597">
        <v>0</v>
      </c>
      <c r="G353" s="597">
        <v>0</v>
      </c>
      <c r="H353" s="596" t="s">
        <v>1156</v>
      </c>
      <c r="I353" s="598" t="s">
        <v>1169</v>
      </c>
      <c r="J353" s="596">
        <v>17</v>
      </c>
      <c r="K353" s="596">
        <v>14</v>
      </c>
    </row>
    <row r="354" spans="1:11" x14ac:dyDescent="0.2">
      <c r="A354" s="596">
        <v>436</v>
      </c>
      <c r="B354" s="598" t="s">
        <v>11</v>
      </c>
      <c r="C354" s="598" t="s">
        <v>1535</v>
      </c>
      <c r="D354" s="597">
        <v>0</v>
      </c>
      <c r="E354" s="597">
        <v>0</v>
      </c>
      <c r="F354" s="597">
        <v>0</v>
      </c>
      <c r="G354" s="597">
        <v>0</v>
      </c>
      <c r="H354" s="596" t="s">
        <v>1156</v>
      </c>
      <c r="I354" s="598" t="s">
        <v>1170</v>
      </c>
      <c r="J354" s="596">
        <v>18</v>
      </c>
      <c r="K354" s="596">
        <v>14</v>
      </c>
    </row>
    <row r="355" spans="1:11" x14ac:dyDescent="0.2">
      <c r="A355" s="596">
        <v>437</v>
      </c>
      <c r="B355" s="598" t="s">
        <v>11</v>
      </c>
      <c r="C355" s="598" t="s">
        <v>1536</v>
      </c>
      <c r="D355" s="597">
        <v>0</v>
      </c>
      <c r="E355" s="597">
        <v>0</v>
      </c>
      <c r="F355" s="597">
        <v>0</v>
      </c>
      <c r="G355" s="597">
        <v>0</v>
      </c>
      <c r="H355" s="596" t="s">
        <v>1156</v>
      </c>
      <c r="I355" s="598" t="s">
        <v>1171</v>
      </c>
      <c r="J355" s="596">
        <v>19</v>
      </c>
      <c r="K355" s="596">
        <v>14</v>
      </c>
    </row>
    <row r="356" spans="1:11" x14ac:dyDescent="0.2">
      <c r="A356" s="596">
        <v>438</v>
      </c>
      <c r="B356" s="598" t="s">
        <v>11</v>
      </c>
      <c r="C356" s="598" t="s">
        <v>1537</v>
      </c>
      <c r="D356" s="597">
        <v>3</v>
      </c>
      <c r="E356" s="597">
        <v>0</v>
      </c>
      <c r="F356" s="597">
        <v>0</v>
      </c>
      <c r="G356" s="597">
        <v>0</v>
      </c>
      <c r="H356" s="596" t="s">
        <v>1153</v>
      </c>
      <c r="I356" s="598" t="s">
        <v>1172</v>
      </c>
      <c r="J356" s="596">
        <v>20</v>
      </c>
      <c r="K356" s="596">
        <v>14</v>
      </c>
    </row>
    <row r="357" spans="1:11" x14ac:dyDescent="0.2">
      <c r="A357" s="596">
        <v>439</v>
      </c>
      <c r="B357" s="598" t="s">
        <v>11</v>
      </c>
      <c r="C357" s="598" t="s">
        <v>1538</v>
      </c>
      <c r="D357" s="597">
        <v>3</v>
      </c>
      <c r="E357" s="597">
        <v>0</v>
      </c>
      <c r="F357" s="597">
        <v>0</v>
      </c>
      <c r="G357" s="597">
        <v>0</v>
      </c>
      <c r="H357" s="596" t="s">
        <v>1153</v>
      </c>
      <c r="I357" s="598" t="s">
        <v>1173</v>
      </c>
      <c r="J357" s="596">
        <v>21</v>
      </c>
      <c r="K357" s="596">
        <v>14</v>
      </c>
    </row>
    <row r="358" spans="1:11" x14ac:dyDescent="0.2">
      <c r="A358" s="596">
        <v>440</v>
      </c>
      <c r="B358" s="598" t="s">
        <v>11</v>
      </c>
      <c r="C358" s="598" t="s">
        <v>1539</v>
      </c>
      <c r="D358" s="597">
        <v>3</v>
      </c>
      <c r="E358" s="597">
        <v>0</v>
      </c>
      <c r="F358" s="597">
        <v>0</v>
      </c>
      <c r="G358" s="597">
        <v>0</v>
      </c>
      <c r="H358" s="596" t="s">
        <v>1153</v>
      </c>
      <c r="I358" s="598" t="s">
        <v>1174</v>
      </c>
      <c r="J358" s="596">
        <v>22</v>
      </c>
      <c r="K358" s="596">
        <v>14</v>
      </c>
    </row>
    <row r="359" spans="1:11" x14ac:dyDescent="0.2">
      <c r="A359" s="596">
        <v>441</v>
      </c>
      <c r="B359" s="598" t="s">
        <v>11</v>
      </c>
      <c r="C359" s="598" t="s">
        <v>1540</v>
      </c>
      <c r="D359" s="597">
        <v>3</v>
      </c>
      <c r="E359" s="597">
        <v>0</v>
      </c>
      <c r="F359" s="597">
        <v>0</v>
      </c>
      <c r="G359" s="597">
        <v>0</v>
      </c>
      <c r="H359" s="596" t="s">
        <v>1153</v>
      </c>
      <c r="I359" s="598" t="s">
        <v>1175</v>
      </c>
      <c r="J359" s="596">
        <v>23</v>
      </c>
      <c r="K359" s="596">
        <v>14</v>
      </c>
    </row>
    <row r="360" spans="1:11" x14ac:dyDescent="0.2">
      <c r="A360" s="596">
        <v>442</v>
      </c>
      <c r="B360" s="598" t="s">
        <v>11</v>
      </c>
      <c r="C360" s="598" t="s">
        <v>1541</v>
      </c>
      <c r="D360" s="597">
        <v>3</v>
      </c>
      <c r="E360" s="597">
        <v>0</v>
      </c>
      <c r="F360" s="597">
        <v>0</v>
      </c>
      <c r="G360" s="597">
        <v>0</v>
      </c>
      <c r="H360" s="596" t="s">
        <v>1153</v>
      </c>
      <c r="I360" s="598" t="s">
        <v>1176</v>
      </c>
      <c r="J360" s="596">
        <v>24</v>
      </c>
      <c r="K360" s="596">
        <v>14</v>
      </c>
    </row>
    <row r="361" spans="1:11" x14ac:dyDescent="0.2">
      <c r="A361" s="596">
        <v>443</v>
      </c>
      <c r="B361" s="598" t="s">
        <v>11</v>
      </c>
      <c r="C361" s="598" t="s">
        <v>1542</v>
      </c>
      <c r="D361" s="597">
        <v>3</v>
      </c>
      <c r="E361" s="597">
        <v>0</v>
      </c>
      <c r="F361" s="597">
        <v>0</v>
      </c>
      <c r="G361" s="597">
        <v>0</v>
      </c>
      <c r="H361" s="596" t="s">
        <v>1153</v>
      </c>
      <c r="I361" s="598" t="s">
        <v>1177</v>
      </c>
      <c r="J361" s="596">
        <v>25</v>
      </c>
      <c r="K361" s="596">
        <v>14</v>
      </c>
    </row>
    <row r="362" spans="1:11" x14ac:dyDescent="0.2">
      <c r="A362" s="596">
        <v>444</v>
      </c>
      <c r="B362" s="598" t="s">
        <v>11</v>
      </c>
      <c r="C362" s="598" t="s">
        <v>1543</v>
      </c>
      <c r="D362" s="597">
        <v>3</v>
      </c>
      <c r="E362" s="597">
        <v>0</v>
      </c>
      <c r="F362" s="597">
        <v>0</v>
      </c>
      <c r="G362" s="597">
        <v>0</v>
      </c>
      <c r="H362" s="596" t="s">
        <v>1153</v>
      </c>
      <c r="I362" s="598" t="s">
        <v>1178</v>
      </c>
      <c r="J362" s="596">
        <v>26</v>
      </c>
      <c r="K362" s="596">
        <v>14</v>
      </c>
    </row>
    <row r="363" spans="1:11" x14ac:dyDescent="0.2">
      <c r="A363" s="596">
        <v>446</v>
      </c>
      <c r="B363" s="598" t="s">
        <v>11</v>
      </c>
      <c r="C363" s="598" t="s">
        <v>1544</v>
      </c>
      <c r="D363" s="597">
        <v>3</v>
      </c>
      <c r="E363" s="597">
        <v>0</v>
      </c>
      <c r="F363" s="597">
        <v>0</v>
      </c>
      <c r="G363" s="597">
        <v>0</v>
      </c>
      <c r="H363" s="596" t="s">
        <v>1153</v>
      </c>
      <c r="I363" s="598" t="s">
        <v>1179</v>
      </c>
      <c r="J363" s="596">
        <v>28</v>
      </c>
      <c r="K363" s="596">
        <v>14</v>
      </c>
    </row>
    <row r="364" spans="1:11" x14ac:dyDescent="0.2">
      <c r="A364" s="596">
        <v>447</v>
      </c>
      <c r="B364" s="598" t="s">
        <v>11</v>
      </c>
      <c r="C364" s="598" t="s">
        <v>1545</v>
      </c>
      <c r="D364" s="597">
        <v>3</v>
      </c>
      <c r="E364" s="597">
        <v>0</v>
      </c>
      <c r="F364" s="597">
        <v>0</v>
      </c>
      <c r="G364" s="597">
        <v>0</v>
      </c>
      <c r="H364" s="596" t="s">
        <v>1153</v>
      </c>
      <c r="I364" s="598" t="s">
        <v>1180</v>
      </c>
      <c r="J364" s="596">
        <v>29</v>
      </c>
      <c r="K364" s="596">
        <v>14</v>
      </c>
    </row>
    <row r="365" spans="1:11" x14ac:dyDescent="0.2">
      <c r="A365" s="596">
        <v>448</v>
      </c>
      <c r="B365" s="598" t="s">
        <v>11</v>
      </c>
      <c r="C365" s="598" t="s">
        <v>1546</v>
      </c>
      <c r="D365" s="597">
        <v>0</v>
      </c>
      <c r="E365" s="597">
        <v>0</v>
      </c>
      <c r="F365" s="597">
        <v>0</v>
      </c>
      <c r="G365" s="597">
        <v>0</v>
      </c>
      <c r="H365" s="596" t="s">
        <v>1156</v>
      </c>
      <c r="I365" s="598" t="s">
        <v>1181</v>
      </c>
      <c r="J365" s="596">
        <v>30</v>
      </c>
      <c r="K365" s="596">
        <v>14</v>
      </c>
    </row>
    <row r="366" spans="1:11" x14ac:dyDescent="0.2">
      <c r="A366" s="596">
        <v>451</v>
      </c>
      <c r="B366" s="598" t="s">
        <v>4</v>
      </c>
      <c r="C366" s="598" t="s">
        <v>1547</v>
      </c>
      <c r="D366" s="597">
        <v>2</v>
      </c>
      <c r="E366" s="597">
        <v>1</v>
      </c>
      <c r="F366" s="597">
        <v>0</v>
      </c>
      <c r="G366" s="597">
        <v>0</v>
      </c>
      <c r="H366" s="596" t="s">
        <v>1153</v>
      </c>
      <c r="I366" s="598" t="s">
        <v>1154</v>
      </c>
      <c r="J366" s="596">
        <v>1</v>
      </c>
      <c r="K366" s="596">
        <v>15</v>
      </c>
    </row>
    <row r="367" spans="1:11" x14ac:dyDescent="0.2">
      <c r="A367" s="596">
        <v>452</v>
      </c>
      <c r="B367" s="598" t="s">
        <v>4</v>
      </c>
      <c r="C367" s="598" t="s">
        <v>1548</v>
      </c>
      <c r="D367" s="597">
        <v>2</v>
      </c>
      <c r="E367" s="597">
        <v>1</v>
      </c>
      <c r="F367" s="597">
        <v>0</v>
      </c>
      <c r="G367" s="597">
        <v>0</v>
      </c>
      <c r="H367" s="596" t="s">
        <v>1153</v>
      </c>
      <c r="I367" s="598" t="s">
        <v>1157</v>
      </c>
      <c r="J367" s="596">
        <v>2</v>
      </c>
      <c r="K367" s="596">
        <v>15</v>
      </c>
    </row>
    <row r="368" spans="1:11" x14ac:dyDescent="0.2">
      <c r="A368" s="596">
        <v>453</v>
      </c>
      <c r="B368" s="598" t="s">
        <v>4</v>
      </c>
      <c r="C368" s="598" t="s">
        <v>1549</v>
      </c>
      <c r="D368" s="597">
        <v>2</v>
      </c>
      <c r="E368" s="597">
        <v>1</v>
      </c>
      <c r="F368" s="597">
        <v>0</v>
      </c>
      <c r="G368" s="597">
        <v>0</v>
      </c>
      <c r="H368" s="596" t="s">
        <v>1153</v>
      </c>
      <c r="I368" s="598" t="s">
        <v>1158</v>
      </c>
      <c r="J368" s="596">
        <v>3</v>
      </c>
      <c r="K368" s="596">
        <v>15</v>
      </c>
    </row>
    <row r="369" spans="1:11" x14ac:dyDescent="0.2">
      <c r="A369" s="596">
        <v>454</v>
      </c>
      <c r="B369" s="598" t="s">
        <v>4</v>
      </c>
      <c r="C369" s="598" t="s">
        <v>1550</v>
      </c>
      <c r="D369" s="597">
        <v>2</v>
      </c>
      <c r="E369" s="597">
        <v>1</v>
      </c>
      <c r="F369" s="597">
        <v>0</v>
      </c>
      <c r="G369" s="597">
        <v>0</v>
      </c>
      <c r="H369" s="596" t="s">
        <v>1153</v>
      </c>
      <c r="I369" s="598" t="s">
        <v>1159</v>
      </c>
      <c r="J369" s="596">
        <v>4</v>
      </c>
      <c r="K369" s="596">
        <v>15</v>
      </c>
    </row>
    <row r="370" spans="1:11" x14ac:dyDescent="0.2">
      <c r="A370" s="596">
        <v>455</v>
      </c>
      <c r="B370" s="598" t="s">
        <v>4</v>
      </c>
      <c r="C370" s="598" t="s">
        <v>1551</v>
      </c>
      <c r="D370" s="597">
        <v>2</v>
      </c>
      <c r="E370" s="597">
        <v>1</v>
      </c>
      <c r="F370" s="597">
        <v>0</v>
      </c>
      <c r="G370" s="597">
        <v>0</v>
      </c>
      <c r="H370" s="596" t="s">
        <v>1153</v>
      </c>
      <c r="I370" s="598" t="s">
        <v>1160</v>
      </c>
      <c r="J370" s="596">
        <v>5</v>
      </c>
      <c r="K370" s="596">
        <v>15</v>
      </c>
    </row>
    <row r="371" spans="1:11" x14ac:dyDescent="0.2">
      <c r="A371" s="596">
        <v>456</v>
      </c>
      <c r="B371" s="598" t="s">
        <v>4</v>
      </c>
      <c r="C371" s="598" t="s">
        <v>1552</v>
      </c>
      <c r="D371" s="597">
        <v>2</v>
      </c>
      <c r="E371" s="597">
        <v>1</v>
      </c>
      <c r="F371" s="597">
        <v>0</v>
      </c>
      <c r="G371" s="597">
        <v>0</v>
      </c>
      <c r="H371" s="596" t="s">
        <v>1153</v>
      </c>
      <c r="I371" s="598" t="s">
        <v>1161</v>
      </c>
      <c r="J371" s="596">
        <v>6</v>
      </c>
      <c r="K371" s="596">
        <v>15</v>
      </c>
    </row>
    <row r="372" spans="1:11" x14ac:dyDescent="0.2">
      <c r="A372" s="596">
        <v>457</v>
      </c>
      <c r="B372" s="598" t="s">
        <v>4</v>
      </c>
      <c r="C372" s="598" t="s">
        <v>1553</v>
      </c>
      <c r="D372" s="597">
        <v>2</v>
      </c>
      <c r="E372" s="597">
        <v>1</v>
      </c>
      <c r="F372" s="597">
        <v>0</v>
      </c>
      <c r="G372" s="597">
        <v>0</v>
      </c>
      <c r="H372" s="596" t="s">
        <v>1153</v>
      </c>
      <c r="I372" s="598" t="s">
        <v>1162</v>
      </c>
      <c r="J372" s="596">
        <v>7</v>
      </c>
      <c r="K372" s="596">
        <v>15</v>
      </c>
    </row>
    <row r="373" spans="1:11" x14ac:dyDescent="0.2">
      <c r="A373" s="596">
        <v>458</v>
      </c>
      <c r="B373" s="598" t="s">
        <v>4</v>
      </c>
      <c r="C373" s="598" t="s">
        <v>1554</v>
      </c>
      <c r="D373" s="597">
        <v>2</v>
      </c>
      <c r="E373" s="597">
        <v>1</v>
      </c>
      <c r="F373" s="597">
        <v>0</v>
      </c>
      <c r="G373" s="597">
        <v>0</v>
      </c>
      <c r="H373" s="596" t="s">
        <v>1153</v>
      </c>
      <c r="I373" s="598" t="s">
        <v>1163</v>
      </c>
      <c r="J373" s="596">
        <v>8</v>
      </c>
      <c r="K373" s="596">
        <v>15</v>
      </c>
    </row>
    <row r="374" spans="1:11" x14ac:dyDescent="0.2">
      <c r="A374" s="596">
        <v>459</v>
      </c>
      <c r="B374" s="598" t="s">
        <v>4</v>
      </c>
      <c r="C374" s="598" t="s">
        <v>1555</v>
      </c>
      <c r="D374" s="597">
        <v>2</v>
      </c>
      <c r="E374" s="597">
        <v>1</v>
      </c>
      <c r="F374" s="597">
        <v>0</v>
      </c>
      <c r="G374" s="597">
        <v>0</v>
      </c>
      <c r="H374" s="596" t="s">
        <v>1153</v>
      </c>
      <c r="I374" s="598" t="s">
        <v>1164</v>
      </c>
      <c r="J374" s="596">
        <v>9</v>
      </c>
      <c r="K374" s="596">
        <v>15</v>
      </c>
    </row>
    <row r="375" spans="1:11" x14ac:dyDescent="0.2">
      <c r="A375" s="596">
        <v>460</v>
      </c>
      <c r="B375" s="598" t="s">
        <v>4</v>
      </c>
      <c r="C375" s="598" t="s">
        <v>1556</v>
      </c>
      <c r="D375" s="597">
        <v>0</v>
      </c>
      <c r="E375" s="597">
        <v>0</v>
      </c>
      <c r="F375" s="597">
        <v>0</v>
      </c>
      <c r="G375" s="597">
        <v>0</v>
      </c>
      <c r="H375" s="596" t="s">
        <v>1156</v>
      </c>
      <c r="I375" s="598" t="s">
        <v>1165</v>
      </c>
      <c r="J375" s="596">
        <v>10</v>
      </c>
      <c r="K375" s="596">
        <v>15</v>
      </c>
    </row>
    <row r="376" spans="1:11" x14ac:dyDescent="0.2">
      <c r="A376" s="596">
        <v>462</v>
      </c>
      <c r="B376" s="598" t="s">
        <v>4</v>
      </c>
      <c r="C376" s="598" t="s">
        <v>1557</v>
      </c>
      <c r="D376" s="597">
        <v>2</v>
      </c>
      <c r="E376" s="597">
        <v>1</v>
      </c>
      <c r="F376" s="597">
        <v>0</v>
      </c>
      <c r="G376" s="597">
        <v>0</v>
      </c>
      <c r="H376" s="596" t="s">
        <v>1153</v>
      </c>
      <c r="I376" s="598" t="s">
        <v>1166</v>
      </c>
      <c r="J376" s="596">
        <v>12</v>
      </c>
      <c r="K376" s="596">
        <v>15</v>
      </c>
    </row>
    <row r="377" spans="1:11" x14ac:dyDescent="0.2">
      <c r="A377" s="596">
        <v>463</v>
      </c>
      <c r="B377" s="598" t="s">
        <v>4</v>
      </c>
      <c r="C377" s="598" t="s">
        <v>1558</v>
      </c>
      <c r="D377" s="597">
        <v>2</v>
      </c>
      <c r="E377" s="597">
        <v>1</v>
      </c>
      <c r="F377" s="597">
        <v>0</v>
      </c>
      <c r="G377" s="597">
        <v>0</v>
      </c>
      <c r="H377" s="596" t="s">
        <v>1153</v>
      </c>
      <c r="I377" s="598" t="s">
        <v>1167</v>
      </c>
      <c r="J377" s="596">
        <v>13</v>
      </c>
      <c r="K377" s="596">
        <v>15</v>
      </c>
    </row>
    <row r="378" spans="1:11" x14ac:dyDescent="0.2">
      <c r="A378" s="596">
        <v>465</v>
      </c>
      <c r="B378" s="598" t="s">
        <v>4</v>
      </c>
      <c r="C378" s="598" t="s">
        <v>1559</v>
      </c>
      <c r="D378" s="597">
        <v>2</v>
      </c>
      <c r="E378" s="597">
        <v>1</v>
      </c>
      <c r="F378" s="597">
        <v>0</v>
      </c>
      <c r="G378" s="597">
        <v>0</v>
      </c>
      <c r="H378" s="596" t="s">
        <v>1153</v>
      </c>
      <c r="I378" s="598" t="s">
        <v>1168</v>
      </c>
      <c r="J378" s="596">
        <v>15</v>
      </c>
      <c r="K378" s="596">
        <v>15</v>
      </c>
    </row>
    <row r="379" spans="1:11" x14ac:dyDescent="0.2">
      <c r="A379" s="596">
        <v>467</v>
      </c>
      <c r="B379" s="598" t="s">
        <v>4</v>
      </c>
      <c r="C379" s="598" t="s">
        <v>1560</v>
      </c>
      <c r="D379" s="597">
        <v>0</v>
      </c>
      <c r="E379" s="597">
        <v>0</v>
      </c>
      <c r="F379" s="597">
        <v>0</v>
      </c>
      <c r="G379" s="597">
        <v>0</v>
      </c>
      <c r="H379" s="596" t="s">
        <v>1156</v>
      </c>
      <c r="I379" s="598" t="s">
        <v>1169</v>
      </c>
      <c r="J379" s="596">
        <v>17</v>
      </c>
      <c r="K379" s="596">
        <v>15</v>
      </c>
    </row>
    <row r="380" spans="1:11" x14ac:dyDescent="0.2">
      <c r="A380" s="596">
        <v>468</v>
      </c>
      <c r="B380" s="598" t="s">
        <v>4</v>
      </c>
      <c r="C380" s="598" t="s">
        <v>1561</v>
      </c>
      <c r="D380" s="597">
        <v>0</v>
      </c>
      <c r="E380" s="597">
        <v>0</v>
      </c>
      <c r="F380" s="597">
        <v>0</v>
      </c>
      <c r="G380" s="597">
        <v>0</v>
      </c>
      <c r="H380" s="596" t="s">
        <v>1156</v>
      </c>
      <c r="I380" s="598" t="s">
        <v>1170</v>
      </c>
      <c r="J380" s="596">
        <v>18</v>
      </c>
      <c r="K380" s="596">
        <v>15</v>
      </c>
    </row>
    <row r="381" spans="1:11" x14ac:dyDescent="0.2">
      <c r="A381" s="596">
        <v>469</v>
      </c>
      <c r="B381" s="598" t="s">
        <v>4</v>
      </c>
      <c r="C381" s="598" t="s">
        <v>1562</v>
      </c>
      <c r="D381" s="597">
        <v>0</v>
      </c>
      <c r="E381" s="597">
        <v>0</v>
      </c>
      <c r="F381" s="597">
        <v>0</v>
      </c>
      <c r="G381" s="597">
        <v>0</v>
      </c>
      <c r="H381" s="596" t="s">
        <v>1156</v>
      </c>
      <c r="I381" s="598" t="s">
        <v>1171</v>
      </c>
      <c r="J381" s="596">
        <v>19</v>
      </c>
      <c r="K381" s="596">
        <v>15</v>
      </c>
    </row>
    <row r="382" spans="1:11" x14ac:dyDescent="0.2">
      <c r="A382" s="596">
        <v>470</v>
      </c>
      <c r="B382" s="598" t="s">
        <v>4</v>
      </c>
      <c r="C382" s="598" t="s">
        <v>1563</v>
      </c>
      <c r="D382" s="597">
        <v>2</v>
      </c>
      <c r="E382" s="597">
        <v>1</v>
      </c>
      <c r="F382" s="597">
        <v>0</v>
      </c>
      <c r="G382" s="597">
        <v>0</v>
      </c>
      <c r="H382" s="596" t="s">
        <v>1153</v>
      </c>
      <c r="I382" s="598" t="s">
        <v>1172</v>
      </c>
      <c r="J382" s="596">
        <v>20</v>
      </c>
      <c r="K382" s="596">
        <v>15</v>
      </c>
    </row>
    <row r="383" spans="1:11" x14ac:dyDescent="0.2">
      <c r="A383" s="596">
        <v>471</v>
      </c>
      <c r="B383" s="598" t="s">
        <v>4</v>
      </c>
      <c r="C383" s="598" t="s">
        <v>1564</v>
      </c>
      <c r="D383" s="597">
        <v>2</v>
      </c>
      <c r="E383" s="597">
        <v>1</v>
      </c>
      <c r="F383" s="597">
        <v>0</v>
      </c>
      <c r="G383" s="597">
        <v>0</v>
      </c>
      <c r="H383" s="596" t="s">
        <v>1153</v>
      </c>
      <c r="I383" s="598" t="s">
        <v>1173</v>
      </c>
      <c r="J383" s="596">
        <v>21</v>
      </c>
      <c r="K383" s="596">
        <v>15</v>
      </c>
    </row>
    <row r="384" spans="1:11" x14ac:dyDescent="0.2">
      <c r="A384" s="596">
        <v>472</v>
      </c>
      <c r="B384" s="598" t="s">
        <v>4</v>
      </c>
      <c r="C384" s="598" t="s">
        <v>1565</v>
      </c>
      <c r="D384" s="597">
        <v>2</v>
      </c>
      <c r="E384" s="597">
        <v>1</v>
      </c>
      <c r="F384" s="597">
        <v>0</v>
      </c>
      <c r="G384" s="597">
        <v>0</v>
      </c>
      <c r="H384" s="596" t="s">
        <v>1153</v>
      </c>
      <c r="I384" s="598" t="s">
        <v>1174</v>
      </c>
      <c r="J384" s="596">
        <v>22</v>
      </c>
      <c r="K384" s="596">
        <v>15</v>
      </c>
    </row>
    <row r="385" spans="1:11" x14ac:dyDescent="0.2">
      <c r="A385" s="596">
        <v>473</v>
      </c>
      <c r="B385" s="598" t="s">
        <v>4</v>
      </c>
      <c r="C385" s="598" t="s">
        <v>1566</v>
      </c>
      <c r="D385" s="597">
        <v>2</v>
      </c>
      <c r="E385" s="597">
        <v>0</v>
      </c>
      <c r="F385" s="597">
        <v>0</v>
      </c>
      <c r="G385" s="597">
        <v>0</v>
      </c>
      <c r="H385" s="596" t="s">
        <v>1153</v>
      </c>
      <c r="I385" s="598" t="s">
        <v>1175</v>
      </c>
      <c r="J385" s="596">
        <v>23</v>
      </c>
      <c r="K385" s="596">
        <v>15</v>
      </c>
    </row>
    <row r="386" spans="1:11" x14ac:dyDescent="0.2">
      <c r="A386" s="596">
        <v>474</v>
      </c>
      <c r="B386" s="598" t="s">
        <v>4</v>
      </c>
      <c r="C386" s="598" t="s">
        <v>1567</v>
      </c>
      <c r="D386" s="597">
        <v>2</v>
      </c>
      <c r="E386" s="597">
        <v>1</v>
      </c>
      <c r="F386" s="597">
        <v>0</v>
      </c>
      <c r="G386" s="597">
        <v>0</v>
      </c>
      <c r="H386" s="596" t="s">
        <v>1153</v>
      </c>
      <c r="I386" s="598" t="s">
        <v>1176</v>
      </c>
      <c r="J386" s="596">
        <v>24</v>
      </c>
      <c r="K386" s="596">
        <v>15</v>
      </c>
    </row>
    <row r="387" spans="1:11" x14ac:dyDescent="0.2">
      <c r="A387" s="596">
        <v>475</v>
      </c>
      <c r="B387" s="598" t="s">
        <v>4</v>
      </c>
      <c r="C387" s="598" t="s">
        <v>1568</v>
      </c>
      <c r="D387" s="597">
        <v>2</v>
      </c>
      <c r="E387" s="597">
        <v>1</v>
      </c>
      <c r="F387" s="597">
        <v>0</v>
      </c>
      <c r="G387" s="597">
        <v>0</v>
      </c>
      <c r="H387" s="596" t="s">
        <v>1153</v>
      </c>
      <c r="I387" s="598" t="s">
        <v>1177</v>
      </c>
      <c r="J387" s="596">
        <v>25</v>
      </c>
      <c r="K387" s="596">
        <v>15</v>
      </c>
    </row>
    <row r="388" spans="1:11" x14ac:dyDescent="0.2">
      <c r="A388" s="596">
        <v>476</v>
      </c>
      <c r="B388" s="598" t="s">
        <v>4</v>
      </c>
      <c r="C388" s="598" t="s">
        <v>1569</v>
      </c>
      <c r="D388" s="597">
        <v>2</v>
      </c>
      <c r="E388" s="597">
        <v>1</v>
      </c>
      <c r="F388" s="597">
        <v>0</v>
      </c>
      <c r="G388" s="597">
        <v>0</v>
      </c>
      <c r="H388" s="596" t="s">
        <v>1153</v>
      </c>
      <c r="I388" s="598" t="s">
        <v>1178</v>
      </c>
      <c r="J388" s="596">
        <v>26</v>
      </c>
      <c r="K388" s="596">
        <v>15</v>
      </c>
    </row>
    <row r="389" spans="1:11" x14ac:dyDescent="0.2">
      <c r="A389" s="596">
        <v>478</v>
      </c>
      <c r="B389" s="598" t="s">
        <v>4</v>
      </c>
      <c r="C389" s="598" t="s">
        <v>1570</v>
      </c>
      <c r="D389" s="597">
        <v>2</v>
      </c>
      <c r="E389" s="597">
        <v>1</v>
      </c>
      <c r="F389" s="597">
        <v>0</v>
      </c>
      <c r="G389" s="597">
        <v>0</v>
      </c>
      <c r="H389" s="596" t="s">
        <v>1153</v>
      </c>
      <c r="I389" s="598" t="s">
        <v>1179</v>
      </c>
      <c r="J389" s="596">
        <v>28</v>
      </c>
      <c r="K389" s="596">
        <v>15</v>
      </c>
    </row>
    <row r="390" spans="1:11" x14ac:dyDescent="0.2">
      <c r="A390" s="596">
        <v>479</v>
      </c>
      <c r="B390" s="598" t="s">
        <v>4</v>
      </c>
      <c r="C390" s="598" t="s">
        <v>1571</v>
      </c>
      <c r="D390" s="597">
        <v>2</v>
      </c>
      <c r="E390" s="597">
        <v>1</v>
      </c>
      <c r="F390" s="597">
        <v>0</v>
      </c>
      <c r="G390" s="597">
        <v>0</v>
      </c>
      <c r="H390" s="596" t="s">
        <v>1153</v>
      </c>
      <c r="I390" s="598" t="s">
        <v>1180</v>
      </c>
      <c r="J390" s="596">
        <v>29</v>
      </c>
      <c r="K390" s="596">
        <v>15</v>
      </c>
    </row>
    <row r="391" spans="1:11" x14ac:dyDescent="0.2">
      <c r="A391" s="596">
        <v>480</v>
      </c>
      <c r="B391" s="598" t="s">
        <v>4</v>
      </c>
      <c r="C391" s="598" t="s">
        <v>1572</v>
      </c>
      <c r="D391" s="597">
        <v>0</v>
      </c>
      <c r="E391" s="597">
        <v>0</v>
      </c>
      <c r="F391" s="597">
        <v>0</v>
      </c>
      <c r="G391" s="597">
        <v>0</v>
      </c>
      <c r="H391" s="596" t="s">
        <v>1156</v>
      </c>
      <c r="I391" s="598" t="s">
        <v>1181</v>
      </c>
      <c r="J391" s="596">
        <v>30</v>
      </c>
      <c r="K391" s="596">
        <v>15</v>
      </c>
    </row>
    <row r="392" spans="1:11" x14ac:dyDescent="0.2">
      <c r="A392" s="596">
        <v>483</v>
      </c>
      <c r="B392" s="598" t="s">
        <v>24</v>
      </c>
      <c r="C392" s="598" t="s">
        <v>1573</v>
      </c>
      <c r="D392" s="597">
        <v>1.5</v>
      </c>
      <c r="E392" s="597">
        <v>0.75</v>
      </c>
      <c r="F392" s="597">
        <v>0</v>
      </c>
      <c r="G392" s="597">
        <v>1600</v>
      </c>
      <c r="H392" s="596" t="s">
        <v>1153</v>
      </c>
      <c r="I392" s="598" t="s">
        <v>1154</v>
      </c>
      <c r="J392" s="596">
        <v>1</v>
      </c>
      <c r="K392" s="596">
        <v>16</v>
      </c>
    </row>
    <row r="393" spans="1:11" x14ac:dyDescent="0.2">
      <c r="A393" s="596">
        <v>484</v>
      </c>
      <c r="B393" s="598" t="s">
        <v>24</v>
      </c>
      <c r="C393" s="598" t="s">
        <v>1574</v>
      </c>
      <c r="D393" s="597">
        <v>1.5</v>
      </c>
      <c r="E393" s="597">
        <v>0.75</v>
      </c>
      <c r="F393" s="597">
        <v>0</v>
      </c>
      <c r="G393" s="597">
        <v>1600</v>
      </c>
      <c r="H393" s="596" t="s">
        <v>1153</v>
      </c>
      <c r="I393" s="598" t="s">
        <v>1157</v>
      </c>
      <c r="J393" s="596">
        <v>2</v>
      </c>
      <c r="K393" s="596">
        <v>16</v>
      </c>
    </row>
    <row r="394" spans="1:11" x14ac:dyDescent="0.2">
      <c r="A394" s="596">
        <v>485</v>
      </c>
      <c r="B394" s="598" t="s">
        <v>24</v>
      </c>
      <c r="C394" s="598" t="s">
        <v>1575</v>
      </c>
      <c r="D394" s="597">
        <v>1.5</v>
      </c>
      <c r="E394" s="597">
        <v>0.75</v>
      </c>
      <c r="F394" s="597">
        <v>0</v>
      </c>
      <c r="G394" s="597">
        <v>1600</v>
      </c>
      <c r="H394" s="596" t="s">
        <v>1153</v>
      </c>
      <c r="I394" s="598" t="s">
        <v>1158</v>
      </c>
      <c r="J394" s="596">
        <v>3</v>
      </c>
      <c r="K394" s="596">
        <v>16</v>
      </c>
    </row>
    <row r="395" spans="1:11" x14ac:dyDescent="0.2">
      <c r="A395" s="596">
        <v>486</v>
      </c>
      <c r="B395" s="598" t="s">
        <v>24</v>
      </c>
      <c r="C395" s="598" t="s">
        <v>1576</v>
      </c>
      <c r="D395" s="597">
        <v>1.5</v>
      </c>
      <c r="E395" s="597">
        <v>0.75</v>
      </c>
      <c r="F395" s="597">
        <v>0</v>
      </c>
      <c r="G395" s="597">
        <v>1600</v>
      </c>
      <c r="H395" s="596" t="s">
        <v>1153</v>
      </c>
      <c r="I395" s="598" t="s">
        <v>1159</v>
      </c>
      <c r="J395" s="596">
        <v>4</v>
      </c>
      <c r="K395" s="596">
        <v>16</v>
      </c>
    </row>
    <row r="396" spans="1:11" x14ac:dyDescent="0.2">
      <c r="A396" s="596">
        <v>487</v>
      </c>
      <c r="B396" s="598" t="s">
        <v>24</v>
      </c>
      <c r="C396" s="598" t="s">
        <v>1577</v>
      </c>
      <c r="D396" s="597">
        <v>1.5</v>
      </c>
      <c r="E396" s="597">
        <v>0.75</v>
      </c>
      <c r="F396" s="597">
        <v>0</v>
      </c>
      <c r="G396" s="597">
        <v>1600</v>
      </c>
      <c r="H396" s="596" t="s">
        <v>1153</v>
      </c>
      <c r="I396" s="598" t="s">
        <v>1160</v>
      </c>
      <c r="J396" s="596">
        <v>5</v>
      </c>
      <c r="K396" s="596">
        <v>16</v>
      </c>
    </row>
    <row r="397" spans="1:11" x14ac:dyDescent="0.2">
      <c r="A397" s="596">
        <v>488</v>
      </c>
      <c r="B397" s="598" t="s">
        <v>24</v>
      </c>
      <c r="C397" s="598" t="s">
        <v>1578</v>
      </c>
      <c r="D397" s="597">
        <v>1.5</v>
      </c>
      <c r="E397" s="597">
        <v>0.75</v>
      </c>
      <c r="F397" s="597">
        <v>0</v>
      </c>
      <c r="G397" s="597">
        <v>1600</v>
      </c>
      <c r="H397" s="596" t="s">
        <v>1153</v>
      </c>
      <c r="I397" s="598" t="s">
        <v>1161</v>
      </c>
      <c r="J397" s="596">
        <v>6</v>
      </c>
      <c r="K397" s="596">
        <v>16</v>
      </c>
    </row>
    <row r="398" spans="1:11" x14ac:dyDescent="0.2">
      <c r="A398" s="596">
        <v>489</v>
      </c>
      <c r="B398" s="598" t="s">
        <v>24</v>
      </c>
      <c r="C398" s="598" t="s">
        <v>1579</v>
      </c>
      <c r="D398" s="597">
        <v>1.5</v>
      </c>
      <c r="E398" s="597">
        <v>0.75</v>
      </c>
      <c r="F398" s="597">
        <v>0</v>
      </c>
      <c r="G398" s="597">
        <v>1600</v>
      </c>
      <c r="H398" s="596" t="s">
        <v>1153</v>
      </c>
      <c r="I398" s="598" t="s">
        <v>1162</v>
      </c>
      <c r="J398" s="596">
        <v>7</v>
      </c>
      <c r="K398" s="596">
        <v>16</v>
      </c>
    </row>
    <row r="399" spans="1:11" x14ac:dyDescent="0.2">
      <c r="A399" s="596">
        <v>490</v>
      </c>
      <c r="B399" s="598" t="s">
        <v>24</v>
      </c>
      <c r="C399" s="598" t="s">
        <v>1580</v>
      </c>
      <c r="D399" s="597">
        <v>1.5</v>
      </c>
      <c r="E399" s="597">
        <v>0.75</v>
      </c>
      <c r="F399" s="597">
        <v>0</v>
      </c>
      <c r="G399" s="597">
        <v>1600</v>
      </c>
      <c r="H399" s="596" t="s">
        <v>1153</v>
      </c>
      <c r="I399" s="598" t="s">
        <v>1163</v>
      </c>
      <c r="J399" s="596">
        <v>8</v>
      </c>
      <c r="K399" s="596">
        <v>16</v>
      </c>
    </row>
    <row r="400" spans="1:11" x14ac:dyDescent="0.2">
      <c r="A400" s="596">
        <v>491</v>
      </c>
      <c r="B400" s="598" t="s">
        <v>24</v>
      </c>
      <c r="C400" s="598" t="s">
        <v>1581</v>
      </c>
      <c r="D400" s="597">
        <v>1.5</v>
      </c>
      <c r="E400" s="597">
        <v>0.75</v>
      </c>
      <c r="F400" s="597">
        <v>0</v>
      </c>
      <c r="G400" s="597">
        <v>1600</v>
      </c>
      <c r="H400" s="596" t="s">
        <v>1153</v>
      </c>
      <c r="I400" s="598" t="s">
        <v>1164</v>
      </c>
      <c r="J400" s="596">
        <v>9</v>
      </c>
      <c r="K400" s="596">
        <v>16</v>
      </c>
    </row>
    <row r="401" spans="1:13" x14ac:dyDescent="0.2">
      <c r="A401" s="596">
        <v>492</v>
      </c>
      <c r="B401" s="598" t="s">
        <v>24</v>
      </c>
      <c r="C401" s="598" t="s">
        <v>1582</v>
      </c>
      <c r="D401" s="597">
        <v>1.5</v>
      </c>
      <c r="E401" s="597">
        <v>0.75</v>
      </c>
      <c r="F401" s="597">
        <v>0</v>
      </c>
      <c r="G401" s="597">
        <v>1600</v>
      </c>
      <c r="H401" s="596" t="s">
        <v>1153</v>
      </c>
      <c r="I401" s="598" t="s">
        <v>1165</v>
      </c>
      <c r="J401" s="596">
        <v>10</v>
      </c>
      <c r="K401" s="596">
        <v>16</v>
      </c>
    </row>
    <row r="402" spans="1:13" x14ac:dyDescent="0.2">
      <c r="A402" s="596">
        <v>494</v>
      </c>
      <c r="B402" s="598" t="s">
        <v>24</v>
      </c>
      <c r="C402" s="598" t="s">
        <v>1583</v>
      </c>
      <c r="D402" s="597">
        <v>1.5</v>
      </c>
      <c r="E402" s="597">
        <v>0.75</v>
      </c>
      <c r="F402" s="597">
        <v>0</v>
      </c>
      <c r="G402" s="597">
        <v>1600</v>
      </c>
      <c r="H402" s="596" t="s">
        <v>1153</v>
      </c>
      <c r="I402" s="598" t="s">
        <v>1166</v>
      </c>
      <c r="J402" s="596">
        <v>12</v>
      </c>
      <c r="K402" s="596">
        <v>16</v>
      </c>
      <c r="M402" s="598" t="s">
        <v>1815</v>
      </c>
    </row>
    <row r="403" spans="1:13" x14ac:dyDescent="0.2">
      <c r="A403" s="596">
        <v>495</v>
      </c>
      <c r="B403" s="598" t="s">
        <v>24</v>
      </c>
      <c r="C403" s="598" t="s">
        <v>1584</v>
      </c>
      <c r="D403" s="597">
        <v>1.5</v>
      </c>
      <c r="E403" s="597">
        <v>0.75</v>
      </c>
      <c r="F403" s="597">
        <v>0</v>
      </c>
      <c r="G403" s="597">
        <v>1600</v>
      </c>
      <c r="H403" s="596" t="s">
        <v>1153</v>
      </c>
      <c r="I403" s="598" t="s">
        <v>1167</v>
      </c>
      <c r="J403" s="596">
        <v>13</v>
      </c>
      <c r="K403" s="596">
        <v>16</v>
      </c>
    </row>
    <row r="404" spans="1:13" x14ac:dyDescent="0.2">
      <c r="A404" s="596">
        <v>497</v>
      </c>
      <c r="B404" s="598" t="s">
        <v>24</v>
      </c>
      <c r="C404" s="598" t="s">
        <v>1585</v>
      </c>
      <c r="D404" s="597">
        <v>1.5</v>
      </c>
      <c r="E404" s="597">
        <v>0.75</v>
      </c>
      <c r="F404" s="597">
        <v>0</v>
      </c>
      <c r="G404" s="597">
        <v>1600</v>
      </c>
      <c r="H404" s="596" t="s">
        <v>1153</v>
      </c>
      <c r="I404" s="598" t="s">
        <v>1168</v>
      </c>
      <c r="J404" s="596">
        <v>15</v>
      </c>
      <c r="K404" s="596">
        <v>16</v>
      </c>
    </row>
    <row r="405" spans="1:13" x14ac:dyDescent="0.2">
      <c r="A405" s="596">
        <v>499</v>
      </c>
      <c r="B405" s="598" t="s">
        <v>24</v>
      </c>
      <c r="C405" s="598" t="s">
        <v>1586</v>
      </c>
      <c r="D405" s="597">
        <v>0.1</v>
      </c>
      <c r="E405" s="597">
        <v>0.05</v>
      </c>
      <c r="F405" s="597">
        <v>0</v>
      </c>
      <c r="G405" s="597">
        <v>1600</v>
      </c>
      <c r="H405" s="596" t="s">
        <v>1153</v>
      </c>
      <c r="I405" s="598" t="s">
        <v>1169</v>
      </c>
      <c r="J405" s="596">
        <v>17</v>
      </c>
      <c r="K405" s="596">
        <v>16</v>
      </c>
      <c r="M405" s="598" t="s">
        <v>1815</v>
      </c>
    </row>
    <row r="406" spans="1:13" x14ac:dyDescent="0.2">
      <c r="A406" s="596">
        <v>500</v>
      </c>
      <c r="B406" s="598" t="s">
        <v>24</v>
      </c>
      <c r="C406" s="598" t="s">
        <v>1587</v>
      </c>
      <c r="D406" s="597">
        <v>0.1</v>
      </c>
      <c r="E406" s="597">
        <v>0.05</v>
      </c>
      <c r="F406" s="597">
        <v>0</v>
      </c>
      <c r="G406" s="597">
        <v>1600</v>
      </c>
      <c r="H406" s="596" t="s">
        <v>1153</v>
      </c>
      <c r="I406" s="598" t="s">
        <v>1170</v>
      </c>
      <c r="J406" s="596">
        <v>18</v>
      </c>
      <c r="K406" s="596">
        <v>16</v>
      </c>
      <c r="M406" s="598" t="s">
        <v>1815</v>
      </c>
    </row>
    <row r="407" spans="1:13" x14ac:dyDescent="0.2">
      <c r="A407" s="596">
        <v>501</v>
      </c>
      <c r="B407" s="598" t="s">
        <v>24</v>
      </c>
      <c r="C407" s="598" t="s">
        <v>1588</v>
      </c>
      <c r="D407" s="597">
        <v>0.1</v>
      </c>
      <c r="E407" s="597">
        <v>0.05</v>
      </c>
      <c r="F407" s="597">
        <v>0</v>
      </c>
      <c r="G407" s="597">
        <v>1600</v>
      </c>
      <c r="H407" s="596" t="s">
        <v>1153</v>
      </c>
      <c r="I407" s="598" t="s">
        <v>1171</v>
      </c>
      <c r="J407" s="596">
        <v>19</v>
      </c>
      <c r="K407" s="596">
        <v>16</v>
      </c>
      <c r="M407" s="598" t="s">
        <v>1815</v>
      </c>
    </row>
    <row r="408" spans="1:13" x14ac:dyDescent="0.2">
      <c r="A408" s="596">
        <v>502</v>
      </c>
      <c r="B408" s="598" t="s">
        <v>24</v>
      </c>
      <c r="C408" s="598" t="s">
        <v>1589</v>
      </c>
      <c r="D408" s="597">
        <v>0</v>
      </c>
      <c r="E408" s="597">
        <v>0</v>
      </c>
      <c r="F408" s="597">
        <v>7</v>
      </c>
      <c r="G408" s="597">
        <v>0</v>
      </c>
      <c r="H408" s="596" t="s">
        <v>1153</v>
      </c>
      <c r="I408" s="598" t="s">
        <v>1172</v>
      </c>
      <c r="J408" s="596">
        <v>20</v>
      </c>
      <c r="K408" s="596">
        <v>16</v>
      </c>
    </row>
    <row r="409" spans="1:13" x14ac:dyDescent="0.2">
      <c r="A409" s="596">
        <v>503</v>
      </c>
      <c r="B409" s="598" t="s">
        <v>24</v>
      </c>
      <c r="C409" s="598" t="s">
        <v>1590</v>
      </c>
      <c r="D409" s="597">
        <v>1.5</v>
      </c>
      <c r="E409" s="597">
        <v>0.75</v>
      </c>
      <c r="F409" s="597">
        <v>0</v>
      </c>
      <c r="G409" s="597">
        <v>1600</v>
      </c>
      <c r="H409" s="596" t="s">
        <v>1153</v>
      </c>
      <c r="I409" s="598" t="s">
        <v>1173</v>
      </c>
      <c r="J409" s="596">
        <v>21</v>
      </c>
      <c r="K409" s="596">
        <v>16</v>
      </c>
    </row>
    <row r="410" spans="1:13" x14ac:dyDescent="0.2">
      <c r="A410" s="596">
        <v>504</v>
      </c>
      <c r="B410" s="598" t="s">
        <v>24</v>
      </c>
      <c r="C410" s="598" t="s">
        <v>1591</v>
      </c>
      <c r="D410" s="597">
        <v>1.5</v>
      </c>
      <c r="E410" s="597">
        <v>0.75</v>
      </c>
      <c r="F410" s="597">
        <v>0</v>
      </c>
      <c r="G410" s="597">
        <v>1600</v>
      </c>
      <c r="H410" s="596" t="s">
        <v>1153</v>
      </c>
      <c r="I410" s="598" t="s">
        <v>1174</v>
      </c>
      <c r="J410" s="596">
        <v>22</v>
      </c>
      <c r="K410" s="596">
        <v>16</v>
      </c>
    </row>
    <row r="411" spans="1:13" x14ac:dyDescent="0.2">
      <c r="A411" s="596">
        <v>505</v>
      </c>
      <c r="B411" s="598" t="s">
        <v>24</v>
      </c>
      <c r="C411" s="598" t="s">
        <v>1592</v>
      </c>
      <c r="D411" s="597">
        <v>0.1</v>
      </c>
      <c r="E411" s="597">
        <v>0.05</v>
      </c>
      <c r="F411" s="597">
        <v>0</v>
      </c>
      <c r="G411" s="597">
        <v>1600</v>
      </c>
      <c r="H411" s="596" t="s">
        <v>1153</v>
      </c>
      <c r="I411" s="598" t="s">
        <v>1175</v>
      </c>
      <c r="J411" s="596">
        <v>23</v>
      </c>
      <c r="K411" s="596">
        <v>16</v>
      </c>
      <c r="M411" s="598" t="s">
        <v>1815</v>
      </c>
    </row>
    <row r="412" spans="1:13" x14ac:dyDescent="0.2">
      <c r="A412" s="596">
        <v>506</v>
      </c>
      <c r="B412" s="598" t="s">
        <v>24</v>
      </c>
      <c r="C412" s="598" t="s">
        <v>1593</v>
      </c>
      <c r="D412" s="597">
        <v>1.5</v>
      </c>
      <c r="E412" s="597">
        <v>0.75</v>
      </c>
      <c r="F412" s="597">
        <v>0</v>
      </c>
      <c r="G412" s="597">
        <v>1600</v>
      </c>
      <c r="H412" s="596" t="s">
        <v>1153</v>
      </c>
      <c r="I412" s="598" t="s">
        <v>1176</v>
      </c>
      <c r="J412" s="596">
        <v>24</v>
      </c>
      <c r="K412" s="596">
        <v>16</v>
      </c>
    </row>
    <row r="413" spans="1:13" x14ac:dyDescent="0.2">
      <c r="A413" s="596">
        <v>507</v>
      </c>
      <c r="B413" s="598" t="s">
        <v>24</v>
      </c>
      <c r="C413" s="598" t="s">
        <v>1594</v>
      </c>
      <c r="D413" s="597">
        <v>1.5</v>
      </c>
      <c r="E413" s="597">
        <v>0.75</v>
      </c>
      <c r="F413" s="597">
        <v>0</v>
      </c>
      <c r="G413" s="597">
        <v>1600</v>
      </c>
      <c r="H413" s="596" t="s">
        <v>1153</v>
      </c>
      <c r="I413" s="598" t="s">
        <v>1177</v>
      </c>
      <c r="J413" s="596">
        <v>25</v>
      </c>
      <c r="K413" s="596">
        <v>16</v>
      </c>
    </row>
    <row r="414" spans="1:13" x14ac:dyDescent="0.2">
      <c r="A414" s="596">
        <v>508</v>
      </c>
      <c r="B414" s="598" t="s">
        <v>24</v>
      </c>
      <c r="C414" s="598" t="s">
        <v>1595</v>
      </c>
      <c r="D414" s="597">
        <v>0.1</v>
      </c>
      <c r="E414" s="597">
        <v>0.05</v>
      </c>
      <c r="F414" s="597">
        <v>0</v>
      </c>
      <c r="G414" s="597">
        <v>1600</v>
      </c>
      <c r="H414" s="596" t="s">
        <v>1153</v>
      </c>
      <c r="I414" s="598" t="s">
        <v>1178</v>
      </c>
      <c r="J414" s="596">
        <v>26</v>
      </c>
      <c r="K414" s="596">
        <v>16</v>
      </c>
      <c r="M414" s="598" t="s">
        <v>1815</v>
      </c>
    </row>
    <row r="415" spans="1:13" x14ac:dyDescent="0.2">
      <c r="A415" s="596">
        <v>510</v>
      </c>
      <c r="B415" s="598" t="s">
        <v>24</v>
      </c>
      <c r="C415" s="598" t="s">
        <v>1596</v>
      </c>
      <c r="D415" s="597">
        <v>0</v>
      </c>
      <c r="E415" s="597">
        <v>0</v>
      </c>
      <c r="F415" s="597">
        <v>7</v>
      </c>
      <c r="G415" s="597">
        <v>0</v>
      </c>
      <c r="H415" s="596" t="s">
        <v>1153</v>
      </c>
      <c r="I415" s="598" t="s">
        <v>1179</v>
      </c>
      <c r="J415" s="596">
        <v>28</v>
      </c>
      <c r="K415" s="596">
        <v>16</v>
      </c>
    </row>
    <row r="416" spans="1:13" x14ac:dyDescent="0.2">
      <c r="A416" s="596">
        <v>511</v>
      </c>
      <c r="B416" s="598" t="s">
        <v>24</v>
      </c>
      <c r="C416" s="598" t="s">
        <v>1597</v>
      </c>
      <c r="D416" s="597">
        <v>0</v>
      </c>
      <c r="E416" s="597">
        <v>0</v>
      </c>
      <c r="F416" s="597">
        <v>7</v>
      </c>
      <c r="G416" s="597">
        <v>0</v>
      </c>
      <c r="H416" s="596" t="s">
        <v>1153</v>
      </c>
      <c r="I416" s="598" t="s">
        <v>1180</v>
      </c>
      <c r="J416" s="596">
        <v>29</v>
      </c>
      <c r="K416" s="596">
        <v>16</v>
      </c>
    </row>
    <row r="417" spans="1:13" x14ac:dyDescent="0.2">
      <c r="A417" s="596">
        <v>512</v>
      </c>
      <c r="B417" s="598" t="s">
        <v>24</v>
      </c>
      <c r="C417" s="598" t="s">
        <v>1598</v>
      </c>
      <c r="D417" s="597">
        <v>0.1</v>
      </c>
      <c r="E417" s="597">
        <v>0.05</v>
      </c>
      <c r="F417" s="597">
        <v>0</v>
      </c>
      <c r="G417" s="597">
        <v>1600</v>
      </c>
      <c r="H417" s="596" t="s">
        <v>1153</v>
      </c>
      <c r="I417" s="598" t="s">
        <v>1181</v>
      </c>
      <c r="J417" s="596">
        <v>30</v>
      </c>
      <c r="K417" s="596">
        <v>16</v>
      </c>
      <c r="M417" s="598" t="s">
        <v>1815</v>
      </c>
    </row>
    <row r="418" spans="1:13" x14ac:dyDescent="0.2">
      <c r="A418" s="596">
        <v>515</v>
      </c>
      <c r="B418" s="598" t="s">
        <v>23</v>
      </c>
      <c r="C418" s="598" t="s">
        <v>1599</v>
      </c>
      <c r="D418" s="597">
        <v>1</v>
      </c>
      <c r="E418" s="597">
        <v>0</v>
      </c>
      <c r="F418" s="597">
        <v>0</v>
      </c>
      <c r="G418" s="597">
        <v>0</v>
      </c>
      <c r="H418" s="596" t="s">
        <v>1153</v>
      </c>
      <c r="I418" s="598" t="s">
        <v>1154</v>
      </c>
      <c r="J418" s="596">
        <v>1</v>
      </c>
      <c r="K418" s="596">
        <v>17</v>
      </c>
    </row>
    <row r="419" spans="1:13" x14ac:dyDescent="0.2">
      <c r="A419" s="596">
        <v>516</v>
      </c>
      <c r="B419" s="598" t="s">
        <v>23</v>
      </c>
      <c r="C419" s="598" t="s">
        <v>1600</v>
      </c>
      <c r="D419" s="597">
        <v>1</v>
      </c>
      <c r="E419" s="597">
        <v>0</v>
      </c>
      <c r="F419" s="597">
        <v>0</v>
      </c>
      <c r="G419" s="597">
        <v>0</v>
      </c>
      <c r="H419" s="596" t="s">
        <v>1153</v>
      </c>
      <c r="I419" s="598" t="s">
        <v>1157</v>
      </c>
      <c r="J419" s="596">
        <v>2</v>
      </c>
      <c r="K419" s="596">
        <v>17</v>
      </c>
    </row>
    <row r="420" spans="1:13" x14ac:dyDescent="0.2">
      <c r="A420" s="596">
        <v>517</v>
      </c>
      <c r="B420" s="598" t="s">
        <v>23</v>
      </c>
      <c r="C420" s="598" t="s">
        <v>1601</v>
      </c>
      <c r="D420" s="597">
        <v>1</v>
      </c>
      <c r="E420" s="597">
        <v>0</v>
      </c>
      <c r="F420" s="597">
        <v>0</v>
      </c>
      <c r="G420" s="597">
        <v>0</v>
      </c>
      <c r="H420" s="596" t="s">
        <v>1153</v>
      </c>
      <c r="I420" s="598" t="s">
        <v>1158</v>
      </c>
      <c r="J420" s="596">
        <v>3</v>
      </c>
      <c r="K420" s="596">
        <v>17</v>
      </c>
    </row>
    <row r="421" spans="1:13" x14ac:dyDescent="0.2">
      <c r="A421" s="596">
        <v>518</v>
      </c>
      <c r="B421" s="598" t="s">
        <v>23</v>
      </c>
      <c r="C421" s="598" t="s">
        <v>1602</v>
      </c>
      <c r="D421" s="597">
        <v>1</v>
      </c>
      <c r="E421" s="597">
        <v>0</v>
      </c>
      <c r="F421" s="597">
        <v>0</v>
      </c>
      <c r="G421" s="597">
        <v>0</v>
      </c>
      <c r="H421" s="596" t="s">
        <v>1153</v>
      </c>
      <c r="I421" s="598" t="s">
        <v>1159</v>
      </c>
      <c r="J421" s="596">
        <v>4</v>
      </c>
      <c r="K421" s="596">
        <v>17</v>
      </c>
    </row>
    <row r="422" spans="1:13" x14ac:dyDescent="0.2">
      <c r="A422" s="596">
        <v>519</v>
      </c>
      <c r="B422" s="598" t="s">
        <v>23</v>
      </c>
      <c r="C422" s="598" t="s">
        <v>1603</v>
      </c>
      <c r="D422" s="597">
        <v>1</v>
      </c>
      <c r="E422" s="597">
        <v>0</v>
      </c>
      <c r="F422" s="597">
        <v>0</v>
      </c>
      <c r="G422" s="597">
        <v>0</v>
      </c>
      <c r="H422" s="596" t="s">
        <v>1153</v>
      </c>
      <c r="I422" s="598" t="s">
        <v>1160</v>
      </c>
      <c r="J422" s="596">
        <v>5</v>
      </c>
      <c r="K422" s="596">
        <v>17</v>
      </c>
    </row>
    <row r="423" spans="1:13" x14ac:dyDescent="0.2">
      <c r="A423" s="596">
        <v>520</v>
      </c>
      <c r="B423" s="598" t="s">
        <v>23</v>
      </c>
      <c r="C423" s="598" t="s">
        <v>1604</v>
      </c>
      <c r="D423" s="597">
        <v>1</v>
      </c>
      <c r="E423" s="597">
        <v>0</v>
      </c>
      <c r="F423" s="597">
        <v>0</v>
      </c>
      <c r="G423" s="597">
        <v>0</v>
      </c>
      <c r="H423" s="596" t="s">
        <v>1153</v>
      </c>
      <c r="I423" s="598" t="s">
        <v>1161</v>
      </c>
      <c r="J423" s="596">
        <v>6</v>
      </c>
      <c r="K423" s="596">
        <v>17</v>
      </c>
    </row>
    <row r="424" spans="1:13" x14ac:dyDescent="0.2">
      <c r="A424" s="596">
        <v>521</v>
      </c>
      <c r="B424" s="598" t="s">
        <v>23</v>
      </c>
      <c r="C424" s="598" t="s">
        <v>1605</v>
      </c>
      <c r="D424" s="597">
        <v>1</v>
      </c>
      <c r="E424" s="597">
        <v>0</v>
      </c>
      <c r="F424" s="597">
        <v>0</v>
      </c>
      <c r="G424" s="597">
        <v>0</v>
      </c>
      <c r="H424" s="596" t="s">
        <v>1153</v>
      </c>
      <c r="I424" s="598" t="s">
        <v>1162</v>
      </c>
      <c r="J424" s="596">
        <v>7</v>
      </c>
      <c r="K424" s="596">
        <v>17</v>
      </c>
    </row>
    <row r="425" spans="1:13" x14ac:dyDescent="0.2">
      <c r="A425" s="596">
        <v>522</v>
      </c>
      <c r="B425" s="598" t="s">
        <v>23</v>
      </c>
      <c r="C425" s="598" t="s">
        <v>1606</v>
      </c>
      <c r="D425" s="597">
        <v>1</v>
      </c>
      <c r="E425" s="597">
        <v>0</v>
      </c>
      <c r="F425" s="597">
        <v>0</v>
      </c>
      <c r="G425" s="597">
        <v>0</v>
      </c>
      <c r="H425" s="596" t="s">
        <v>1153</v>
      </c>
      <c r="I425" s="598" t="s">
        <v>1163</v>
      </c>
      <c r="J425" s="596">
        <v>8</v>
      </c>
      <c r="K425" s="596">
        <v>17</v>
      </c>
    </row>
    <row r="426" spans="1:13" x14ac:dyDescent="0.2">
      <c r="A426" s="596">
        <v>523</v>
      </c>
      <c r="B426" s="598" t="s">
        <v>23</v>
      </c>
      <c r="C426" s="598" t="s">
        <v>1607</v>
      </c>
      <c r="D426" s="597">
        <v>1</v>
      </c>
      <c r="E426" s="597">
        <v>0</v>
      </c>
      <c r="F426" s="597">
        <v>0</v>
      </c>
      <c r="G426" s="597">
        <v>0</v>
      </c>
      <c r="H426" s="596" t="s">
        <v>1153</v>
      </c>
      <c r="I426" s="598" t="s">
        <v>1164</v>
      </c>
      <c r="J426" s="596">
        <v>9</v>
      </c>
      <c r="K426" s="596">
        <v>17</v>
      </c>
    </row>
    <row r="427" spans="1:13" x14ac:dyDescent="0.2">
      <c r="A427" s="596">
        <v>524</v>
      </c>
      <c r="B427" s="598" t="s">
        <v>23</v>
      </c>
      <c r="C427" s="598" t="s">
        <v>1608</v>
      </c>
      <c r="D427" s="597">
        <v>0</v>
      </c>
      <c r="E427" s="597">
        <v>0</v>
      </c>
      <c r="F427" s="597">
        <v>0</v>
      </c>
      <c r="G427" s="597">
        <v>0</v>
      </c>
      <c r="H427" s="596" t="s">
        <v>1156</v>
      </c>
      <c r="I427" s="598" t="s">
        <v>1165</v>
      </c>
      <c r="J427" s="596">
        <v>10</v>
      </c>
      <c r="K427" s="596">
        <v>17</v>
      </c>
    </row>
    <row r="428" spans="1:13" x14ac:dyDescent="0.2">
      <c r="A428" s="596">
        <v>526</v>
      </c>
      <c r="B428" s="598" t="s">
        <v>23</v>
      </c>
      <c r="C428" s="598" t="s">
        <v>1609</v>
      </c>
      <c r="D428" s="597">
        <v>1</v>
      </c>
      <c r="E428" s="597">
        <v>0</v>
      </c>
      <c r="F428" s="597">
        <v>0</v>
      </c>
      <c r="G428" s="597">
        <v>0</v>
      </c>
      <c r="H428" s="596" t="s">
        <v>1153</v>
      </c>
      <c r="I428" s="598" t="s">
        <v>1166</v>
      </c>
      <c r="J428" s="596">
        <v>12</v>
      </c>
      <c r="K428" s="596">
        <v>17</v>
      </c>
    </row>
    <row r="429" spans="1:13" x14ac:dyDescent="0.2">
      <c r="A429" s="596">
        <v>527</v>
      </c>
      <c r="B429" s="598" t="s">
        <v>23</v>
      </c>
      <c r="C429" s="598" t="s">
        <v>1610</v>
      </c>
      <c r="D429" s="597">
        <v>1</v>
      </c>
      <c r="E429" s="597">
        <v>0</v>
      </c>
      <c r="F429" s="597">
        <v>0</v>
      </c>
      <c r="G429" s="597">
        <v>0</v>
      </c>
      <c r="H429" s="596" t="s">
        <v>1153</v>
      </c>
      <c r="I429" s="598" t="s">
        <v>1167</v>
      </c>
      <c r="J429" s="596">
        <v>13</v>
      </c>
      <c r="K429" s="596">
        <v>17</v>
      </c>
    </row>
    <row r="430" spans="1:13" x14ac:dyDescent="0.2">
      <c r="A430" s="596">
        <v>529</v>
      </c>
      <c r="B430" s="598" t="s">
        <v>23</v>
      </c>
      <c r="C430" s="598" t="s">
        <v>1611</v>
      </c>
      <c r="D430" s="597">
        <v>1</v>
      </c>
      <c r="E430" s="597">
        <v>0</v>
      </c>
      <c r="F430" s="597">
        <v>0</v>
      </c>
      <c r="G430" s="597">
        <v>0</v>
      </c>
      <c r="H430" s="596" t="s">
        <v>1153</v>
      </c>
      <c r="I430" s="598" t="s">
        <v>1168</v>
      </c>
      <c r="J430" s="596">
        <v>15</v>
      </c>
      <c r="K430" s="596">
        <v>17</v>
      </c>
    </row>
    <row r="431" spans="1:13" x14ac:dyDescent="0.2">
      <c r="A431" s="596">
        <v>531</v>
      </c>
      <c r="B431" s="598" t="s">
        <v>23</v>
      </c>
      <c r="C431" s="598" t="s">
        <v>1612</v>
      </c>
      <c r="D431" s="597">
        <v>0.1</v>
      </c>
      <c r="E431" s="597">
        <v>0</v>
      </c>
      <c r="F431" s="597">
        <v>0</v>
      </c>
      <c r="G431" s="597">
        <v>0</v>
      </c>
      <c r="H431" s="596" t="s">
        <v>1153</v>
      </c>
      <c r="I431" s="598" t="s">
        <v>1169</v>
      </c>
      <c r="J431" s="596">
        <v>17</v>
      </c>
      <c r="K431" s="596">
        <v>17</v>
      </c>
    </row>
    <row r="432" spans="1:13" x14ac:dyDescent="0.2">
      <c r="A432" s="596">
        <v>532</v>
      </c>
      <c r="B432" s="598" t="s">
        <v>23</v>
      </c>
      <c r="C432" s="598" t="s">
        <v>1613</v>
      </c>
      <c r="D432" s="597">
        <v>0.1</v>
      </c>
      <c r="E432" s="597">
        <v>0</v>
      </c>
      <c r="F432" s="597">
        <v>0</v>
      </c>
      <c r="G432" s="597">
        <v>0</v>
      </c>
      <c r="H432" s="596" t="s">
        <v>1153</v>
      </c>
      <c r="I432" s="598" t="s">
        <v>1170</v>
      </c>
      <c r="J432" s="596">
        <v>18</v>
      </c>
      <c r="K432" s="596">
        <v>17</v>
      </c>
    </row>
    <row r="433" spans="1:11" x14ac:dyDescent="0.2">
      <c r="A433" s="596">
        <v>533</v>
      </c>
      <c r="B433" s="598" t="s">
        <v>23</v>
      </c>
      <c r="C433" s="598" t="s">
        <v>1614</v>
      </c>
      <c r="D433" s="597">
        <v>0.1</v>
      </c>
      <c r="E433" s="597">
        <v>0</v>
      </c>
      <c r="F433" s="597">
        <v>0</v>
      </c>
      <c r="G433" s="597">
        <v>0</v>
      </c>
      <c r="H433" s="596" t="s">
        <v>1153</v>
      </c>
      <c r="I433" s="598" t="s">
        <v>1171</v>
      </c>
      <c r="J433" s="596">
        <v>19</v>
      </c>
      <c r="K433" s="596">
        <v>17</v>
      </c>
    </row>
    <row r="434" spans="1:11" x14ac:dyDescent="0.2">
      <c r="A434" s="596">
        <v>534</v>
      </c>
      <c r="B434" s="598" t="s">
        <v>23</v>
      </c>
      <c r="C434" s="598" t="s">
        <v>1615</v>
      </c>
      <c r="D434" s="597">
        <v>0.1</v>
      </c>
      <c r="E434" s="597">
        <v>0</v>
      </c>
      <c r="F434" s="597">
        <v>0</v>
      </c>
      <c r="G434" s="597">
        <v>0</v>
      </c>
      <c r="H434" s="596" t="s">
        <v>1153</v>
      </c>
      <c r="I434" s="598" t="s">
        <v>1172</v>
      </c>
      <c r="J434" s="596">
        <v>20</v>
      </c>
      <c r="K434" s="596">
        <v>17</v>
      </c>
    </row>
    <row r="435" spans="1:11" x14ac:dyDescent="0.2">
      <c r="A435" s="596">
        <v>535</v>
      </c>
      <c r="B435" s="598" t="s">
        <v>23</v>
      </c>
      <c r="C435" s="598" t="s">
        <v>1616</v>
      </c>
      <c r="D435" s="597">
        <v>1</v>
      </c>
      <c r="E435" s="597">
        <v>0</v>
      </c>
      <c r="F435" s="597">
        <v>0</v>
      </c>
      <c r="G435" s="597">
        <v>0</v>
      </c>
      <c r="H435" s="596" t="s">
        <v>1153</v>
      </c>
      <c r="I435" s="598" t="s">
        <v>1173</v>
      </c>
      <c r="J435" s="596">
        <v>21</v>
      </c>
      <c r="K435" s="596">
        <v>17</v>
      </c>
    </row>
    <row r="436" spans="1:11" x14ac:dyDescent="0.2">
      <c r="A436" s="596">
        <v>536</v>
      </c>
      <c r="B436" s="598" t="s">
        <v>23</v>
      </c>
      <c r="C436" s="598" t="s">
        <v>1617</v>
      </c>
      <c r="D436" s="597">
        <v>1</v>
      </c>
      <c r="E436" s="597">
        <v>0</v>
      </c>
      <c r="F436" s="597">
        <v>0</v>
      </c>
      <c r="G436" s="597">
        <v>0</v>
      </c>
      <c r="H436" s="596" t="s">
        <v>1153</v>
      </c>
      <c r="I436" s="598" t="s">
        <v>1174</v>
      </c>
      <c r="J436" s="596">
        <v>22</v>
      </c>
      <c r="K436" s="596">
        <v>17</v>
      </c>
    </row>
    <row r="437" spans="1:11" x14ac:dyDescent="0.2">
      <c r="A437" s="596">
        <v>537</v>
      </c>
      <c r="B437" s="598" t="s">
        <v>23</v>
      </c>
      <c r="C437" s="598" t="s">
        <v>1618</v>
      </c>
      <c r="D437" s="597">
        <v>0</v>
      </c>
      <c r="E437" s="597">
        <v>0</v>
      </c>
      <c r="F437" s="597">
        <v>0</v>
      </c>
      <c r="G437" s="597">
        <v>0</v>
      </c>
      <c r="H437" s="596" t="s">
        <v>1156</v>
      </c>
      <c r="I437" s="598" t="s">
        <v>1175</v>
      </c>
      <c r="J437" s="596">
        <v>23</v>
      </c>
      <c r="K437" s="596">
        <v>17</v>
      </c>
    </row>
    <row r="438" spans="1:11" x14ac:dyDescent="0.2">
      <c r="A438" s="596">
        <v>538</v>
      </c>
      <c r="B438" s="598" t="s">
        <v>23</v>
      </c>
      <c r="C438" s="598" t="s">
        <v>1619</v>
      </c>
      <c r="D438" s="597">
        <v>1</v>
      </c>
      <c r="E438" s="597">
        <v>0</v>
      </c>
      <c r="F438" s="597">
        <v>0</v>
      </c>
      <c r="G438" s="597">
        <v>0</v>
      </c>
      <c r="H438" s="596" t="s">
        <v>1153</v>
      </c>
      <c r="I438" s="598" t="s">
        <v>1176</v>
      </c>
      <c r="J438" s="596">
        <v>24</v>
      </c>
      <c r="K438" s="596">
        <v>17</v>
      </c>
    </row>
    <row r="439" spans="1:11" x14ac:dyDescent="0.2">
      <c r="A439" s="596">
        <v>539</v>
      </c>
      <c r="B439" s="598" t="s">
        <v>23</v>
      </c>
      <c r="C439" s="598" t="s">
        <v>1620</v>
      </c>
      <c r="D439" s="597">
        <v>1</v>
      </c>
      <c r="E439" s="597">
        <v>0</v>
      </c>
      <c r="F439" s="597">
        <v>0</v>
      </c>
      <c r="G439" s="597">
        <v>0</v>
      </c>
      <c r="H439" s="596" t="s">
        <v>1153</v>
      </c>
      <c r="I439" s="598" t="s">
        <v>1177</v>
      </c>
      <c r="J439" s="596">
        <v>25</v>
      </c>
      <c r="K439" s="596">
        <v>17</v>
      </c>
    </row>
    <row r="440" spans="1:11" x14ac:dyDescent="0.2">
      <c r="A440" s="596">
        <v>540</v>
      </c>
      <c r="B440" s="598" t="s">
        <v>23</v>
      </c>
      <c r="C440" s="598" t="s">
        <v>1621</v>
      </c>
      <c r="D440" s="597">
        <v>1</v>
      </c>
      <c r="E440" s="597">
        <v>0</v>
      </c>
      <c r="F440" s="597">
        <v>0</v>
      </c>
      <c r="G440" s="597">
        <v>0</v>
      </c>
      <c r="H440" s="596" t="s">
        <v>1153</v>
      </c>
      <c r="I440" s="598" t="s">
        <v>1178</v>
      </c>
      <c r="J440" s="596">
        <v>26</v>
      </c>
      <c r="K440" s="596">
        <v>17</v>
      </c>
    </row>
    <row r="441" spans="1:11" x14ac:dyDescent="0.2">
      <c r="A441" s="596">
        <v>542</v>
      </c>
      <c r="B441" s="598" t="s">
        <v>23</v>
      </c>
      <c r="C441" s="598" t="s">
        <v>1622</v>
      </c>
      <c r="D441" s="597">
        <v>1</v>
      </c>
      <c r="E441" s="597">
        <v>0</v>
      </c>
      <c r="F441" s="597">
        <v>0</v>
      </c>
      <c r="G441" s="597">
        <v>0</v>
      </c>
      <c r="H441" s="596" t="s">
        <v>1153</v>
      </c>
      <c r="I441" s="598" t="s">
        <v>1179</v>
      </c>
      <c r="J441" s="596">
        <v>28</v>
      </c>
      <c r="K441" s="596">
        <v>17</v>
      </c>
    </row>
    <row r="442" spans="1:11" x14ac:dyDescent="0.2">
      <c r="A442" s="596">
        <v>543</v>
      </c>
      <c r="B442" s="598" t="s">
        <v>23</v>
      </c>
      <c r="C442" s="598" t="s">
        <v>1623</v>
      </c>
      <c r="D442" s="597">
        <v>1</v>
      </c>
      <c r="E442" s="597">
        <v>0</v>
      </c>
      <c r="F442" s="597">
        <v>0</v>
      </c>
      <c r="G442" s="597">
        <v>0</v>
      </c>
      <c r="H442" s="596" t="s">
        <v>1153</v>
      </c>
      <c r="I442" s="598" t="s">
        <v>1180</v>
      </c>
      <c r="J442" s="596">
        <v>29</v>
      </c>
      <c r="K442" s="596">
        <v>17</v>
      </c>
    </row>
    <row r="443" spans="1:11" x14ac:dyDescent="0.2">
      <c r="A443" s="596">
        <v>544</v>
      </c>
      <c r="B443" s="598" t="s">
        <v>23</v>
      </c>
      <c r="C443" s="598" t="s">
        <v>1624</v>
      </c>
      <c r="D443" s="597">
        <v>0.1</v>
      </c>
      <c r="E443" s="597">
        <v>0</v>
      </c>
      <c r="F443" s="597">
        <v>0</v>
      </c>
      <c r="G443" s="597">
        <v>0</v>
      </c>
      <c r="H443" s="596" t="s">
        <v>1153</v>
      </c>
      <c r="I443" s="598" t="s">
        <v>1181</v>
      </c>
      <c r="J443" s="596">
        <v>30</v>
      </c>
      <c r="K443" s="596">
        <v>17</v>
      </c>
    </row>
    <row r="444" spans="1:11" x14ac:dyDescent="0.2">
      <c r="A444" s="596">
        <v>547</v>
      </c>
      <c r="B444" s="598" t="s">
        <v>19</v>
      </c>
      <c r="C444" s="598" t="s">
        <v>1625</v>
      </c>
      <c r="D444" s="597">
        <v>0.5</v>
      </c>
      <c r="E444" s="597">
        <v>0</v>
      </c>
      <c r="F444" s="597">
        <v>0</v>
      </c>
      <c r="G444" s="597">
        <v>0</v>
      </c>
      <c r="H444" s="596" t="s">
        <v>1153</v>
      </c>
      <c r="I444" s="598" t="s">
        <v>1154</v>
      </c>
      <c r="J444" s="596">
        <v>1</v>
      </c>
      <c r="K444" s="596">
        <v>18</v>
      </c>
    </row>
    <row r="445" spans="1:11" x14ac:dyDescent="0.2">
      <c r="A445" s="596">
        <v>548</v>
      </c>
      <c r="B445" s="598" t="s">
        <v>19</v>
      </c>
      <c r="C445" s="598" t="s">
        <v>1626</v>
      </c>
      <c r="D445" s="597">
        <v>0.5</v>
      </c>
      <c r="E445" s="597">
        <v>0</v>
      </c>
      <c r="F445" s="597">
        <v>0</v>
      </c>
      <c r="G445" s="597">
        <v>0</v>
      </c>
      <c r="H445" s="596" t="s">
        <v>1153</v>
      </c>
      <c r="I445" s="598" t="s">
        <v>1157</v>
      </c>
      <c r="J445" s="596">
        <v>2</v>
      </c>
      <c r="K445" s="596">
        <v>18</v>
      </c>
    </row>
    <row r="446" spans="1:11" x14ac:dyDescent="0.2">
      <c r="A446" s="596">
        <v>549</v>
      </c>
      <c r="B446" s="598" t="s">
        <v>19</v>
      </c>
      <c r="C446" s="598" t="s">
        <v>1627</v>
      </c>
      <c r="D446" s="597">
        <v>0.5</v>
      </c>
      <c r="E446" s="597">
        <v>0</v>
      </c>
      <c r="F446" s="597">
        <v>0</v>
      </c>
      <c r="G446" s="597">
        <v>0</v>
      </c>
      <c r="H446" s="596" t="s">
        <v>1153</v>
      </c>
      <c r="I446" s="598" t="s">
        <v>1158</v>
      </c>
      <c r="J446" s="596">
        <v>3</v>
      </c>
      <c r="K446" s="596">
        <v>18</v>
      </c>
    </row>
    <row r="447" spans="1:11" x14ac:dyDescent="0.2">
      <c r="A447" s="596">
        <v>550</v>
      </c>
      <c r="B447" s="598" t="s">
        <v>19</v>
      </c>
      <c r="C447" s="598" t="s">
        <v>1628</v>
      </c>
      <c r="D447" s="597">
        <v>0.5</v>
      </c>
      <c r="E447" s="597">
        <v>0</v>
      </c>
      <c r="F447" s="597">
        <v>0</v>
      </c>
      <c r="G447" s="597">
        <v>0</v>
      </c>
      <c r="H447" s="596" t="s">
        <v>1153</v>
      </c>
      <c r="I447" s="598" t="s">
        <v>1159</v>
      </c>
      <c r="J447" s="596">
        <v>4</v>
      </c>
      <c r="K447" s="596">
        <v>18</v>
      </c>
    </row>
    <row r="448" spans="1:11" x14ac:dyDescent="0.2">
      <c r="A448" s="596">
        <v>551</v>
      </c>
      <c r="B448" s="598" t="s">
        <v>19</v>
      </c>
      <c r="C448" s="598" t="s">
        <v>1629</v>
      </c>
      <c r="D448" s="597">
        <v>0.5</v>
      </c>
      <c r="E448" s="597">
        <v>0</v>
      </c>
      <c r="F448" s="597">
        <v>0</v>
      </c>
      <c r="G448" s="597">
        <v>0</v>
      </c>
      <c r="H448" s="596" t="s">
        <v>1153</v>
      </c>
      <c r="I448" s="598" t="s">
        <v>1160</v>
      </c>
      <c r="J448" s="596">
        <v>5</v>
      </c>
      <c r="K448" s="596">
        <v>18</v>
      </c>
    </row>
    <row r="449" spans="1:11" x14ac:dyDescent="0.2">
      <c r="A449" s="596">
        <v>552</v>
      </c>
      <c r="B449" s="598" t="s">
        <v>19</v>
      </c>
      <c r="C449" s="598" t="s">
        <v>1630</v>
      </c>
      <c r="D449" s="597">
        <v>0.5</v>
      </c>
      <c r="E449" s="597">
        <v>0</v>
      </c>
      <c r="F449" s="597">
        <v>0</v>
      </c>
      <c r="G449" s="597">
        <v>0</v>
      </c>
      <c r="H449" s="596" t="s">
        <v>1153</v>
      </c>
      <c r="I449" s="598" t="s">
        <v>1161</v>
      </c>
      <c r="J449" s="596">
        <v>6</v>
      </c>
      <c r="K449" s="596">
        <v>18</v>
      </c>
    </row>
    <row r="450" spans="1:11" x14ac:dyDescent="0.2">
      <c r="A450" s="596">
        <v>553</v>
      </c>
      <c r="B450" s="598" t="s">
        <v>19</v>
      </c>
      <c r="C450" s="598" t="s">
        <v>1631</v>
      </c>
      <c r="D450" s="597">
        <v>0.5</v>
      </c>
      <c r="E450" s="597">
        <v>0</v>
      </c>
      <c r="F450" s="597">
        <v>0</v>
      </c>
      <c r="G450" s="597">
        <v>0</v>
      </c>
      <c r="H450" s="596" t="s">
        <v>1153</v>
      </c>
      <c r="I450" s="598" t="s">
        <v>1162</v>
      </c>
      <c r="J450" s="596">
        <v>7</v>
      </c>
      <c r="K450" s="596">
        <v>18</v>
      </c>
    </row>
    <row r="451" spans="1:11" x14ac:dyDescent="0.2">
      <c r="A451" s="596">
        <v>554</v>
      </c>
      <c r="B451" s="598" t="s">
        <v>19</v>
      </c>
      <c r="C451" s="598" t="s">
        <v>1632</v>
      </c>
      <c r="D451" s="597">
        <v>0.5</v>
      </c>
      <c r="E451" s="597">
        <v>0</v>
      </c>
      <c r="F451" s="597">
        <v>0</v>
      </c>
      <c r="G451" s="597">
        <v>0</v>
      </c>
      <c r="H451" s="596" t="s">
        <v>1153</v>
      </c>
      <c r="I451" s="598" t="s">
        <v>1163</v>
      </c>
      <c r="J451" s="596">
        <v>8</v>
      </c>
      <c r="K451" s="596">
        <v>18</v>
      </c>
    </row>
    <row r="452" spans="1:11" x14ac:dyDescent="0.2">
      <c r="A452" s="596">
        <v>555</v>
      </c>
      <c r="B452" s="598" t="s">
        <v>19</v>
      </c>
      <c r="C452" s="598" t="s">
        <v>1633</v>
      </c>
      <c r="D452" s="597">
        <v>0.5</v>
      </c>
      <c r="E452" s="597">
        <v>0</v>
      </c>
      <c r="F452" s="597">
        <v>0</v>
      </c>
      <c r="G452" s="597">
        <v>0</v>
      </c>
      <c r="H452" s="596" t="s">
        <v>1153</v>
      </c>
      <c r="I452" s="598" t="s">
        <v>1164</v>
      </c>
      <c r="J452" s="596">
        <v>9</v>
      </c>
      <c r="K452" s="596">
        <v>18</v>
      </c>
    </row>
    <row r="453" spans="1:11" x14ac:dyDescent="0.2">
      <c r="A453" s="596">
        <v>556</v>
      </c>
      <c r="B453" s="598" t="s">
        <v>19</v>
      </c>
      <c r="C453" s="598" t="s">
        <v>1634</v>
      </c>
      <c r="D453" s="597">
        <v>0</v>
      </c>
      <c r="E453" s="597">
        <v>0</v>
      </c>
      <c r="F453" s="597">
        <v>0</v>
      </c>
      <c r="G453" s="597">
        <v>0</v>
      </c>
      <c r="H453" s="596" t="s">
        <v>1156</v>
      </c>
      <c r="I453" s="598" t="s">
        <v>1165</v>
      </c>
      <c r="J453" s="596">
        <v>10</v>
      </c>
      <c r="K453" s="596">
        <v>18</v>
      </c>
    </row>
    <row r="454" spans="1:11" x14ac:dyDescent="0.2">
      <c r="A454" s="596">
        <v>558</v>
      </c>
      <c r="B454" s="598" t="s">
        <v>19</v>
      </c>
      <c r="C454" s="598" t="s">
        <v>1635</v>
      </c>
      <c r="D454" s="597">
        <v>0.5</v>
      </c>
      <c r="E454" s="597">
        <v>0</v>
      </c>
      <c r="F454" s="597">
        <v>0</v>
      </c>
      <c r="G454" s="597">
        <v>0</v>
      </c>
      <c r="H454" s="596" t="s">
        <v>1153</v>
      </c>
      <c r="I454" s="598" t="s">
        <v>1166</v>
      </c>
      <c r="J454" s="596">
        <v>12</v>
      </c>
      <c r="K454" s="596">
        <v>18</v>
      </c>
    </row>
    <row r="455" spans="1:11" x14ac:dyDescent="0.2">
      <c r="A455" s="596">
        <v>559</v>
      </c>
      <c r="B455" s="598" t="s">
        <v>19</v>
      </c>
      <c r="C455" s="598" t="s">
        <v>1636</v>
      </c>
      <c r="D455" s="597">
        <v>0.5</v>
      </c>
      <c r="E455" s="597">
        <v>0</v>
      </c>
      <c r="F455" s="597">
        <v>0</v>
      </c>
      <c r="G455" s="597">
        <v>0</v>
      </c>
      <c r="H455" s="596" t="s">
        <v>1153</v>
      </c>
      <c r="I455" s="598" t="s">
        <v>1167</v>
      </c>
      <c r="J455" s="596">
        <v>13</v>
      </c>
      <c r="K455" s="596">
        <v>18</v>
      </c>
    </row>
    <row r="456" spans="1:11" x14ac:dyDescent="0.2">
      <c r="A456" s="596">
        <v>561</v>
      </c>
      <c r="B456" s="598" t="s">
        <v>19</v>
      </c>
      <c r="C456" s="598" t="s">
        <v>1637</v>
      </c>
      <c r="D456" s="597">
        <v>0.5</v>
      </c>
      <c r="E456" s="597">
        <v>0</v>
      </c>
      <c r="F456" s="597">
        <v>0</v>
      </c>
      <c r="G456" s="597">
        <v>0</v>
      </c>
      <c r="H456" s="596" t="s">
        <v>1153</v>
      </c>
      <c r="I456" s="598" t="s">
        <v>1168</v>
      </c>
      <c r="J456" s="596">
        <v>15</v>
      </c>
      <c r="K456" s="596">
        <v>18</v>
      </c>
    </row>
    <row r="457" spans="1:11" x14ac:dyDescent="0.2">
      <c r="A457" s="596">
        <v>563</v>
      </c>
      <c r="B457" s="598" t="s">
        <v>19</v>
      </c>
      <c r="C457" s="598" t="s">
        <v>1638</v>
      </c>
      <c r="D457" s="597">
        <v>0.1</v>
      </c>
      <c r="E457" s="597">
        <v>0</v>
      </c>
      <c r="F457" s="597">
        <v>0</v>
      </c>
      <c r="G457" s="597">
        <v>0</v>
      </c>
      <c r="H457" s="596" t="s">
        <v>1153</v>
      </c>
      <c r="I457" s="598" t="s">
        <v>1169</v>
      </c>
      <c r="J457" s="596">
        <v>17</v>
      </c>
      <c r="K457" s="596">
        <v>18</v>
      </c>
    </row>
    <row r="458" spans="1:11" x14ac:dyDescent="0.2">
      <c r="A458" s="596">
        <v>564</v>
      </c>
      <c r="B458" s="598" t="s">
        <v>19</v>
      </c>
      <c r="C458" s="598" t="s">
        <v>1639</v>
      </c>
      <c r="D458" s="597">
        <v>0.1</v>
      </c>
      <c r="E458" s="597">
        <v>0</v>
      </c>
      <c r="F458" s="597">
        <v>0</v>
      </c>
      <c r="G458" s="597">
        <v>0</v>
      </c>
      <c r="H458" s="596" t="s">
        <v>1153</v>
      </c>
      <c r="I458" s="598" t="s">
        <v>1170</v>
      </c>
      <c r="J458" s="596">
        <v>18</v>
      </c>
      <c r="K458" s="596">
        <v>18</v>
      </c>
    </row>
    <row r="459" spans="1:11" x14ac:dyDescent="0.2">
      <c r="A459" s="596">
        <v>565</v>
      </c>
      <c r="B459" s="598" t="s">
        <v>19</v>
      </c>
      <c r="C459" s="598" t="s">
        <v>1640</v>
      </c>
      <c r="D459" s="597">
        <v>0.1</v>
      </c>
      <c r="E459" s="597">
        <v>0</v>
      </c>
      <c r="F459" s="597">
        <v>0</v>
      </c>
      <c r="G459" s="597">
        <v>0</v>
      </c>
      <c r="H459" s="596" t="s">
        <v>1153</v>
      </c>
      <c r="I459" s="598" t="s">
        <v>1171</v>
      </c>
      <c r="J459" s="596">
        <v>19</v>
      </c>
      <c r="K459" s="596">
        <v>18</v>
      </c>
    </row>
    <row r="460" spans="1:11" x14ac:dyDescent="0.2">
      <c r="A460" s="596">
        <v>566</v>
      </c>
      <c r="B460" s="598" t="s">
        <v>19</v>
      </c>
      <c r="C460" s="598" t="s">
        <v>1641</v>
      </c>
      <c r="D460" s="597">
        <v>0.5</v>
      </c>
      <c r="E460" s="597">
        <v>0</v>
      </c>
      <c r="F460" s="597">
        <v>0</v>
      </c>
      <c r="G460" s="597">
        <v>0</v>
      </c>
      <c r="H460" s="596" t="s">
        <v>1153</v>
      </c>
      <c r="I460" s="598" t="s">
        <v>1172</v>
      </c>
      <c r="J460" s="596">
        <v>20</v>
      </c>
      <c r="K460" s="596">
        <v>18</v>
      </c>
    </row>
    <row r="461" spans="1:11" x14ac:dyDescent="0.2">
      <c r="A461" s="596">
        <v>567</v>
      </c>
      <c r="B461" s="598" t="s">
        <v>19</v>
      </c>
      <c r="C461" s="598" t="s">
        <v>1642</v>
      </c>
      <c r="D461" s="597">
        <v>0.5</v>
      </c>
      <c r="E461" s="597">
        <v>0</v>
      </c>
      <c r="F461" s="597">
        <v>0</v>
      </c>
      <c r="G461" s="597">
        <v>0</v>
      </c>
      <c r="H461" s="596" t="s">
        <v>1153</v>
      </c>
      <c r="I461" s="598" t="s">
        <v>1173</v>
      </c>
      <c r="J461" s="596">
        <v>21</v>
      </c>
      <c r="K461" s="596">
        <v>18</v>
      </c>
    </row>
    <row r="462" spans="1:11" x14ac:dyDescent="0.2">
      <c r="A462" s="596">
        <v>568</v>
      </c>
      <c r="B462" s="598" t="s">
        <v>19</v>
      </c>
      <c r="C462" s="598" t="s">
        <v>1643</v>
      </c>
      <c r="D462" s="597">
        <v>0.5</v>
      </c>
      <c r="E462" s="597">
        <v>0</v>
      </c>
      <c r="F462" s="597">
        <v>0</v>
      </c>
      <c r="G462" s="597">
        <v>0</v>
      </c>
      <c r="H462" s="596" t="s">
        <v>1153</v>
      </c>
      <c r="I462" s="598" t="s">
        <v>1174</v>
      </c>
      <c r="J462" s="596">
        <v>22</v>
      </c>
      <c r="K462" s="596">
        <v>18</v>
      </c>
    </row>
    <row r="463" spans="1:11" x14ac:dyDescent="0.2">
      <c r="A463" s="596">
        <v>569</v>
      </c>
      <c r="B463" s="598" t="s">
        <v>19</v>
      </c>
      <c r="C463" s="598" t="s">
        <v>1644</v>
      </c>
      <c r="D463" s="597">
        <v>0.5</v>
      </c>
      <c r="E463" s="597">
        <v>0</v>
      </c>
      <c r="F463" s="597">
        <v>0</v>
      </c>
      <c r="G463" s="597">
        <v>0</v>
      </c>
      <c r="H463" s="596" t="s">
        <v>1153</v>
      </c>
      <c r="I463" s="598" t="s">
        <v>1175</v>
      </c>
      <c r="J463" s="596">
        <v>23</v>
      </c>
      <c r="K463" s="596">
        <v>18</v>
      </c>
    </row>
    <row r="464" spans="1:11" x14ac:dyDescent="0.2">
      <c r="A464" s="596">
        <v>570</v>
      </c>
      <c r="B464" s="598" t="s">
        <v>19</v>
      </c>
      <c r="C464" s="598" t="s">
        <v>1645</v>
      </c>
      <c r="D464" s="597">
        <v>0.5</v>
      </c>
      <c r="E464" s="597">
        <v>0</v>
      </c>
      <c r="F464" s="597">
        <v>0</v>
      </c>
      <c r="G464" s="597">
        <v>0</v>
      </c>
      <c r="H464" s="596" t="s">
        <v>1153</v>
      </c>
      <c r="I464" s="598" t="s">
        <v>1176</v>
      </c>
      <c r="J464" s="596">
        <v>24</v>
      </c>
      <c r="K464" s="596">
        <v>18</v>
      </c>
    </row>
    <row r="465" spans="1:11" x14ac:dyDescent="0.2">
      <c r="A465" s="596">
        <v>571</v>
      </c>
      <c r="B465" s="598" t="s">
        <v>19</v>
      </c>
      <c r="C465" s="598" t="s">
        <v>1646</v>
      </c>
      <c r="D465" s="597">
        <v>0.5</v>
      </c>
      <c r="E465" s="597">
        <v>0</v>
      </c>
      <c r="F465" s="597">
        <v>0</v>
      </c>
      <c r="G465" s="597">
        <v>0</v>
      </c>
      <c r="H465" s="596" t="s">
        <v>1153</v>
      </c>
      <c r="I465" s="598" t="s">
        <v>1177</v>
      </c>
      <c r="J465" s="596">
        <v>25</v>
      </c>
      <c r="K465" s="596">
        <v>18</v>
      </c>
    </row>
    <row r="466" spans="1:11" x14ac:dyDescent="0.2">
      <c r="A466" s="596">
        <v>572</v>
      </c>
      <c r="B466" s="598" t="s">
        <v>19</v>
      </c>
      <c r="C466" s="598" t="s">
        <v>1647</v>
      </c>
      <c r="D466" s="597">
        <v>0.5</v>
      </c>
      <c r="E466" s="597">
        <v>0</v>
      </c>
      <c r="F466" s="597">
        <v>0</v>
      </c>
      <c r="G466" s="597">
        <v>0</v>
      </c>
      <c r="H466" s="596" t="s">
        <v>1153</v>
      </c>
      <c r="I466" s="598" t="s">
        <v>1178</v>
      </c>
      <c r="J466" s="596">
        <v>26</v>
      </c>
      <c r="K466" s="596">
        <v>18</v>
      </c>
    </row>
    <row r="467" spans="1:11" x14ac:dyDescent="0.2">
      <c r="A467" s="596">
        <v>574</v>
      </c>
      <c r="B467" s="598" t="s">
        <v>19</v>
      </c>
      <c r="C467" s="598" t="s">
        <v>1648</v>
      </c>
      <c r="D467" s="597">
        <v>0.5</v>
      </c>
      <c r="E467" s="597">
        <v>0</v>
      </c>
      <c r="F467" s="597">
        <v>0</v>
      </c>
      <c r="G467" s="597">
        <v>0</v>
      </c>
      <c r="H467" s="596" t="s">
        <v>1153</v>
      </c>
      <c r="I467" s="598" t="s">
        <v>1179</v>
      </c>
      <c r="J467" s="596">
        <v>28</v>
      </c>
      <c r="K467" s="596">
        <v>18</v>
      </c>
    </row>
    <row r="468" spans="1:11" x14ac:dyDescent="0.2">
      <c r="A468" s="596">
        <v>575</v>
      </c>
      <c r="B468" s="598" t="s">
        <v>19</v>
      </c>
      <c r="C468" s="598" t="s">
        <v>1649</v>
      </c>
      <c r="D468" s="597">
        <v>0.5</v>
      </c>
      <c r="E468" s="597">
        <v>0</v>
      </c>
      <c r="F468" s="597">
        <v>0</v>
      </c>
      <c r="G468" s="597">
        <v>0</v>
      </c>
      <c r="H468" s="596" t="s">
        <v>1153</v>
      </c>
      <c r="I468" s="598" t="s">
        <v>1180</v>
      </c>
      <c r="J468" s="596">
        <v>29</v>
      </c>
      <c r="K468" s="596">
        <v>18</v>
      </c>
    </row>
    <row r="469" spans="1:11" x14ac:dyDescent="0.2">
      <c r="A469" s="596">
        <v>576</v>
      </c>
      <c r="B469" s="598" t="s">
        <v>19</v>
      </c>
      <c r="C469" s="598" t="s">
        <v>1650</v>
      </c>
      <c r="D469" s="597">
        <v>0.1</v>
      </c>
      <c r="E469" s="597">
        <v>0</v>
      </c>
      <c r="F469" s="597">
        <v>0</v>
      </c>
      <c r="G469" s="597">
        <v>0</v>
      </c>
      <c r="H469" s="596" t="s">
        <v>1153</v>
      </c>
      <c r="I469" s="598" t="s">
        <v>1181</v>
      </c>
      <c r="J469" s="596">
        <v>30</v>
      </c>
      <c r="K469" s="596">
        <v>18</v>
      </c>
    </row>
    <row r="470" spans="1:11" x14ac:dyDescent="0.2">
      <c r="A470" s="596">
        <v>579</v>
      </c>
      <c r="B470" s="598" t="s">
        <v>17</v>
      </c>
      <c r="C470" s="598" t="s">
        <v>1651</v>
      </c>
      <c r="D470" s="597">
        <v>1.5</v>
      </c>
      <c r="E470" s="597">
        <v>0</v>
      </c>
      <c r="F470" s="597">
        <v>12</v>
      </c>
      <c r="G470" s="597">
        <v>0</v>
      </c>
      <c r="H470" s="596" t="s">
        <v>1153</v>
      </c>
      <c r="I470" s="598" t="s">
        <v>1154</v>
      </c>
      <c r="J470" s="596">
        <v>1</v>
      </c>
      <c r="K470" s="596">
        <v>19</v>
      </c>
    </row>
    <row r="471" spans="1:11" x14ac:dyDescent="0.2">
      <c r="A471" s="596">
        <v>580</v>
      </c>
      <c r="B471" s="598" t="s">
        <v>17</v>
      </c>
      <c r="C471" s="598" t="s">
        <v>1652</v>
      </c>
      <c r="D471" s="597">
        <v>1.5</v>
      </c>
      <c r="E471" s="597">
        <v>0</v>
      </c>
      <c r="F471" s="597">
        <v>12</v>
      </c>
      <c r="G471" s="597">
        <v>0</v>
      </c>
      <c r="H471" s="596" t="s">
        <v>1153</v>
      </c>
      <c r="I471" s="598" t="s">
        <v>1157</v>
      </c>
      <c r="J471" s="596">
        <v>2</v>
      </c>
      <c r="K471" s="596">
        <v>19</v>
      </c>
    </row>
    <row r="472" spans="1:11" x14ac:dyDescent="0.2">
      <c r="A472" s="596">
        <v>581</v>
      </c>
      <c r="B472" s="598" t="s">
        <v>17</v>
      </c>
      <c r="C472" s="598" t="s">
        <v>1653</v>
      </c>
      <c r="D472" s="597">
        <v>1.5</v>
      </c>
      <c r="E472" s="597">
        <v>0</v>
      </c>
      <c r="F472" s="597">
        <v>12</v>
      </c>
      <c r="G472" s="597">
        <v>0</v>
      </c>
      <c r="H472" s="596" t="s">
        <v>1153</v>
      </c>
      <c r="I472" s="598" t="s">
        <v>1158</v>
      </c>
      <c r="J472" s="596">
        <v>3</v>
      </c>
      <c r="K472" s="596">
        <v>19</v>
      </c>
    </row>
    <row r="473" spans="1:11" x14ac:dyDescent="0.2">
      <c r="A473" s="596">
        <v>582</v>
      </c>
      <c r="B473" s="598" t="s">
        <v>17</v>
      </c>
      <c r="C473" s="598" t="s">
        <v>1654</v>
      </c>
      <c r="D473" s="597">
        <v>1.5</v>
      </c>
      <c r="E473" s="597">
        <v>0</v>
      </c>
      <c r="F473" s="597">
        <v>12</v>
      </c>
      <c r="G473" s="597">
        <v>0</v>
      </c>
      <c r="H473" s="596" t="s">
        <v>1153</v>
      </c>
      <c r="I473" s="598" t="s">
        <v>1159</v>
      </c>
      <c r="J473" s="596">
        <v>4</v>
      </c>
      <c r="K473" s="596">
        <v>19</v>
      </c>
    </row>
    <row r="474" spans="1:11" x14ac:dyDescent="0.2">
      <c r="A474" s="596">
        <v>583</v>
      </c>
      <c r="B474" s="598" t="s">
        <v>17</v>
      </c>
      <c r="C474" s="598" t="s">
        <v>1655</v>
      </c>
      <c r="D474" s="597">
        <v>1.5</v>
      </c>
      <c r="E474" s="597">
        <v>0</v>
      </c>
      <c r="F474" s="597">
        <v>12</v>
      </c>
      <c r="G474" s="597">
        <v>0</v>
      </c>
      <c r="H474" s="596" t="s">
        <v>1153</v>
      </c>
      <c r="I474" s="598" t="s">
        <v>1160</v>
      </c>
      <c r="J474" s="596">
        <v>5</v>
      </c>
      <c r="K474" s="596">
        <v>19</v>
      </c>
    </row>
    <row r="475" spans="1:11" x14ac:dyDescent="0.2">
      <c r="A475" s="596">
        <v>584</v>
      </c>
      <c r="B475" s="598" t="s">
        <v>17</v>
      </c>
      <c r="C475" s="598" t="s">
        <v>1656</v>
      </c>
      <c r="D475" s="597">
        <v>1.5</v>
      </c>
      <c r="E475" s="597">
        <v>0</v>
      </c>
      <c r="F475" s="597">
        <v>12</v>
      </c>
      <c r="G475" s="597">
        <v>0</v>
      </c>
      <c r="H475" s="596" t="s">
        <v>1153</v>
      </c>
      <c r="I475" s="598" t="s">
        <v>1161</v>
      </c>
      <c r="J475" s="596">
        <v>6</v>
      </c>
      <c r="K475" s="596">
        <v>19</v>
      </c>
    </row>
    <row r="476" spans="1:11" x14ac:dyDescent="0.2">
      <c r="A476" s="596">
        <v>585</v>
      </c>
      <c r="B476" s="598" t="s">
        <v>17</v>
      </c>
      <c r="C476" s="598" t="s">
        <v>1657</v>
      </c>
      <c r="D476" s="597">
        <v>1.5</v>
      </c>
      <c r="E476" s="597">
        <v>0</v>
      </c>
      <c r="F476" s="597">
        <v>12</v>
      </c>
      <c r="G476" s="597">
        <v>0</v>
      </c>
      <c r="H476" s="596" t="s">
        <v>1153</v>
      </c>
      <c r="I476" s="598" t="s">
        <v>1162</v>
      </c>
      <c r="J476" s="596">
        <v>7</v>
      </c>
      <c r="K476" s="596">
        <v>19</v>
      </c>
    </row>
    <row r="477" spans="1:11" x14ac:dyDescent="0.2">
      <c r="A477" s="596">
        <v>586</v>
      </c>
      <c r="B477" s="598" t="s">
        <v>17</v>
      </c>
      <c r="C477" s="598" t="s">
        <v>1658</v>
      </c>
      <c r="D477" s="597">
        <v>1.5</v>
      </c>
      <c r="E477" s="597">
        <v>0</v>
      </c>
      <c r="F477" s="597">
        <v>12</v>
      </c>
      <c r="G477" s="597">
        <v>0</v>
      </c>
      <c r="H477" s="596" t="s">
        <v>1153</v>
      </c>
      <c r="I477" s="598" t="s">
        <v>1163</v>
      </c>
      <c r="J477" s="596">
        <v>8</v>
      </c>
      <c r="K477" s="596">
        <v>19</v>
      </c>
    </row>
    <row r="478" spans="1:11" x14ac:dyDescent="0.2">
      <c r="A478" s="596">
        <v>587</v>
      </c>
      <c r="B478" s="598" t="s">
        <v>17</v>
      </c>
      <c r="C478" s="598" t="s">
        <v>1659</v>
      </c>
      <c r="D478" s="597">
        <v>1.5</v>
      </c>
      <c r="E478" s="597">
        <v>0</v>
      </c>
      <c r="F478" s="597">
        <v>12</v>
      </c>
      <c r="G478" s="597">
        <v>0</v>
      </c>
      <c r="H478" s="596" t="s">
        <v>1153</v>
      </c>
      <c r="I478" s="598" t="s">
        <v>1164</v>
      </c>
      <c r="J478" s="596">
        <v>9</v>
      </c>
      <c r="K478" s="596">
        <v>19</v>
      </c>
    </row>
    <row r="479" spans="1:11" x14ac:dyDescent="0.2">
      <c r="A479" s="596">
        <v>588</v>
      </c>
      <c r="B479" s="598" t="s">
        <v>17</v>
      </c>
      <c r="C479" s="598" t="s">
        <v>1660</v>
      </c>
      <c r="D479" s="597">
        <v>0</v>
      </c>
      <c r="E479" s="597">
        <v>0</v>
      </c>
      <c r="F479" s="597">
        <v>0</v>
      </c>
      <c r="G479" s="597">
        <v>0</v>
      </c>
      <c r="H479" s="596" t="s">
        <v>1156</v>
      </c>
      <c r="I479" s="598" t="s">
        <v>1165</v>
      </c>
      <c r="J479" s="596">
        <v>10</v>
      </c>
      <c r="K479" s="596">
        <v>19</v>
      </c>
    </row>
    <row r="480" spans="1:11" x14ac:dyDescent="0.2">
      <c r="A480" s="596">
        <v>590</v>
      </c>
      <c r="B480" s="598" t="s">
        <v>17</v>
      </c>
      <c r="C480" s="598" t="s">
        <v>1661</v>
      </c>
      <c r="D480" s="597">
        <v>1.5</v>
      </c>
      <c r="E480" s="597">
        <v>0</v>
      </c>
      <c r="F480" s="597">
        <v>36</v>
      </c>
      <c r="G480" s="597">
        <v>0</v>
      </c>
      <c r="H480" s="596" t="s">
        <v>1153</v>
      </c>
      <c r="I480" s="598" t="s">
        <v>1166</v>
      </c>
      <c r="J480" s="596">
        <v>12</v>
      </c>
      <c r="K480" s="596">
        <v>19</v>
      </c>
    </row>
    <row r="481" spans="1:11" x14ac:dyDescent="0.2">
      <c r="A481" s="596">
        <v>591</v>
      </c>
      <c r="B481" s="598" t="s">
        <v>17</v>
      </c>
      <c r="C481" s="598" t="s">
        <v>1662</v>
      </c>
      <c r="D481" s="597">
        <v>1.5</v>
      </c>
      <c r="E481" s="597">
        <v>0</v>
      </c>
      <c r="F481" s="597">
        <v>12</v>
      </c>
      <c r="G481" s="597">
        <v>0</v>
      </c>
      <c r="H481" s="596" t="s">
        <v>1153</v>
      </c>
      <c r="I481" s="598" t="s">
        <v>1167</v>
      </c>
      <c r="J481" s="596">
        <v>13</v>
      </c>
      <c r="K481" s="596">
        <v>19</v>
      </c>
    </row>
    <row r="482" spans="1:11" x14ac:dyDescent="0.2">
      <c r="A482" s="596">
        <v>593</v>
      </c>
      <c r="B482" s="598" t="s">
        <v>17</v>
      </c>
      <c r="C482" s="598" t="s">
        <v>1663</v>
      </c>
      <c r="D482" s="597">
        <v>1.5</v>
      </c>
      <c r="E482" s="597">
        <v>0</v>
      </c>
      <c r="F482" s="597">
        <v>12</v>
      </c>
      <c r="G482" s="597">
        <v>0</v>
      </c>
      <c r="H482" s="596" t="s">
        <v>1153</v>
      </c>
      <c r="I482" s="598" t="s">
        <v>1168</v>
      </c>
      <c r="J482" s="596">
        <v>15</v>
      </c>
      <c r="K482" s="596">
        <v>19</v>
      </c>
    </row>
    <row r="483" spans="1:11" x14ac:dyDescent="0.2">
      <c r="A483" s="596">
        <v>595</v>
      </c>
      <c r="B483" s="598" t="s">
        <v>17</v>
      </c>
      <c r="C483" s="598" t="s">
        <v>1664</v>
      </c>
      <c r="D483" s="597">
        <v>0</v>
      </c>
      <c r="E483" s="597">
        <v>0</v>
      </c>
      <c r="F483" s="597">
        <v>0</v>
      </c>
      <c r="G483" s="597">
        <v>0</v>
      </c>
      <c r="H483" s="596" t="s">
        <v>1156</v>
      </c>
      <c r="I483" s="598" t="s">
        <v>1169</v>
      </c>
      <c r="J483" s="596">
        <v>17</v>
      </c>
      <c r="K483" s="596">
        <v>19</v>
      </c>
    </row>
    <row r="484" spans="1:11" x14ac:dyDescent="0.2">
      <c r="A484" s="596">
        <v>596</v>
      </c>
      <c r="B484" s="598" t="s">
        <v>17</v>
      </c>
      <c r="C484" s="598" t="s">
        <v>1665</v>
      </c>
      <c r="D484" s="597">
        <v>0.1</v>
      </c>
      <c r="E484" s="597">
        <v>0</v>
      </c>
      <c r="F484" s="597">
        <v>12</v>
      </c>
      <c r="G484" s="597">
        <v>0</v>
      </c>
      <c r="H484" s="596" t="s">
        <v>1153</v>
      </c>
      <c r="I484" s="598" t="s">
        <v>1170</v>
      </c>
      <c r="J484" s="596">
        <v>18</v>
      </c>
      <c r="K484" s="596">
        <v>19</v>
      </c>
    </row>
    <row r="485" spans="1:11" x14ac:dyDescent="0.2">
      <c r="A485" s="596">
        <v>597</v>
      </c>
      <c r="B485" s="598" t="s">
        <v>17</v>
      </c>
      <c r="C485" s="598" t="s">
        <v>1666</v>
      </c>
      <c r="D485" s="597">
        <v>0.1</v>
      </c>
      <c r="E485" s="597">
        <v>0</v>
      </c>
      <c r="F485" s="597">
        <v>12</v>
      </c>
      <c r="G485" s="597">
        <v>0</v>
      </c>
      <c r="H485" s="596" t="s">
        <v>1153</v>
      </c>
      <c r="I485" s="598" t="s">
        <v>1171</v>
      </c>
      <c r="J485" s="596">
        <v>19</v>
      </c>
      <c r="K485" s="596">
        <v>19</v>
      </c>
    </row>
    <row r="486" spans="1:11" x14ac:dyDescent="0.2">
      <c r="A486" s="596">
        <v>598</v>
      </c>
      <c r="B486" s="598" t="s">
        <v>17</v>
      </c>
      <c r="C486" s="598" t="s">
        <v>1667</v>
      </c>
      <c r="D486" s="597">
        <v>0</v>
      </c>
      <c r="E486" s="597">
        <v>0</v>
      </c>
      <c r="F486" s="597">
        <v>0</v>
      </c>
      <c r="G486" s="597">
        <v>0</v>
      </c>
      <c r="H486" s="596" t="s">
        <v>1156</v>
      </c>
      <c r="I486" s="598" t="s">
        <v>1172</v>
      </c>
      <c r="J486" s="596">
        <v>20</v>
      </c>
      <c r="K486" s="596">
        <v>19</v>
      </c>
    </row>
    <row r="487" spans="1:11" x14ac:dyDescent="0.2">
      <c r="A487" s="596">
        <v>599</v>
      </c>
      <c r="B487" s="598" t="s">
        <v>17</v>
      </c>
      <c r="C487" s="598" t="s">
        <v>1668</v>
      </c>
      <c r="D487" s="597">
        <v>1.5</v>
      </c>
      <c r="E487" s="597">
        <v>0</v>
      </c>
      <c r="F487" s="597">
        <v>12</v>
      </c>
      <c r="G487" s="597">
        <v>0</v>
      </c>
      <c r="H487" s="596" t="s">
        <v>1153</v>
      </c>
      <c r="I487" s="598" t="s">
        <v>1173</v>
      </c>
      <c r="J487" s="596">
        <v>21</v>
      </c>
      <c r="K487" s="596">
        <v>19</v>
      </c>
    </row>
    <row r="488" spans="1:11" x14ac:dyDescent="0.2">
      <c r="A488" s="596">
        <v>600</v>
      </c>
      <c r="B488" s="598" t="s">
        <v>17</v>
      </c>
      <c r="C488" s="598" t="s">
        <v>1669</v>
      </c>
      <c r="D488" s="597">
        <v>1.5</v>
      </c>
      <c r="E488" s="597">
        <v>0</v>
      </c>
      <c r="F488" s="597">
        <v>12</v>
      </c>
      <c r="G488" s="597">
        <v>0</v>
      </c>
      <c r="H488" s="596" t="s">
        <v>1153</v>
      </c>
      <c r="I488" s="598" t="s">
        <v>1174</v>
      </c>
      <c r="J488" s="596">
        <v>22</v>
      </c>
      <c r="K488" s="596">
        <v>19</v>
      </c>
    </row>
    <row r="489" spans="1:11" x14ac:dyDescent="0.2">
      <c r="A489" s="596">
        <v>601</v>
      </c>
      <c r="B489" s="598" t="s">
        <v>17</v>
      </c>
      <c r="C489" s="598" t="s">
        <v>1670</v>
      </c>
      <c r="D489" s="597">
        <v>1.5</v>
      </c>
      <c r="E489" s="597">
        <v>0</v>
      </c>
      <c r="F489" s="597">
        <v>0.9</v>
      </c>
      <c r="G489" s="597">
        <v>0</v>
      </c>
      <c r="H489" s="596" t="s">
        <v>1153</v>
      </c>
      <c r="I489" s="598" t="s">
        <v>1175</v>
      </c>
      <c r="J489" s="596">
        <v>23</v>
      </c>
      <c r="K489" s="596">
        <v>19</v>
      </c>
    </row>
    <row r="490" spans="1:11" x14ac:dyDescent="0.2">
      <c r="A490" s="596">
        <v>602</v>
      </c>
      <c r="B490" s="598" t="s">
        <v>17</v>
      </c>
      <c r="C490" s="598" t="s">
        <v>1671</v>
      </c>
      <c r="D490" s="597">
        <v>1.5</v>
      </c>
      <c r="E490" s="597">
        <v>0</v>
      </c>
      <c r="F490" s="597">
        <v>12</v>
      </c>
      <c r="G490" s="597">
        <v>0</v>
      </c>
      <c r="H490" s="596" t="s">
        <v>1153</v>
      </c>
      <c r="I490" s="598" t="s">
        <v>1176</v>
      </c>
      <c r="J490" s="596">
        <v>24</v>
      </c>
      <c r="K490" s="596">
        <v>19</v>
      </c>
    </row>
    <row r="491" spans="1:11" x14ac:dyDescent="0.2">
      <c r="A491" s="596">
        <v>603</v>
      </c>
      <c r="B491" s="598" t="s">
        <v>17</v>
      </c>
      <c r="C491" s="598" t="s">
        <v>1672</v>
      </c>
      <c r="D491" s="597">
        <v>1.5</v>
      </c>
      <c r="E491" s="597">
        <v>0</v>
      </c>
      <c r="F491" s="597">
        <v>12</v>
      </c>
      <c r="G491" s="597">
        <v>0</v>
      </c>
      <c r="H491" s="596" t="s">
        <v>1153</v>
      </c>
      <c r="I491" s="598" t="s">
        <v>1177</v>
      </c>
      <c r="J491" s="596">
        <v>25</v>
      </c>
      <c r="K491" s="596">
        <v>19</v>
      </c>
    </row>
    <row r="492" spans="1:11" x14ac:dyDescent="0.2">
      <c r="A492" s="596">
        <v>604</v>
      </c>
      <c r="B492" s="598" t="s">
        <v>17</v>
      </c>
      <c r="C492" s="598" t="s">
        <v>1673</v>
      </c>
      <c r="D492" s="597">
        <v>0</v>
      </c>
      <c r="E492" s="597">
        <v>0</v>
      </c>
      <c r="F492" s="597">
        <v>0</v>
      </c>
      <c r="G492" s="597">
        <v>0</v>
      </c>
      <c r="H492" s="596" t="s">
        <v>1156</v>
      </c>
      <c r="I492" s="598" t="s">
        <v>1178</v>
      </c>
      <c r="J492" s="596">
        <v>26</v>
      </c>
      <c r="K492" s="596">
        <v>19</v>
      </c>
    </row>
    <row r="493" spans="1:11" x14ac:dyDescent="0.2">
      <c r="A493" s="596">
        <v>606</v>
      </c>
      <c r="B493" s="598" t="s">
        <v>17</v>
      </c>
      <c r="C493" s="598" t="s">
        <v>1674</v>
      </c>
      <c r="D493" s="597">
        <v>0</v>
      </c>
      <c r="E493" s="597">
        <v>0</v>
      </c>
      <c r="F493" s="597">
        <v>0</v>
      </c>
      <c r="G493" s="597">
        <v>0</v>
      </c>
      <c r="H493" s="596" t="s">
        <v>1156</v>
      </c>
      <c r="I493" s="598" t="s">
        <v>1179</v>
      </c>
      <c r="J493" s="596">
        <v>28</v>
      </c>
      <c r="K493" s="596">
        <v>19</v>
      </c>
    </row>
    <row r="494" spans="1:11" x14ac:dyDescent="0.2">
      <c r="A494" s="596">
        <v>607</v>
      </c>
      <c r="B494" s="598" t="s">
        <v>17</v>
      </c>
      <c r="C494" s="598" t="s">
        <v>1675</v>
      </c>
      <c r="D494" s="597">
        <v>0</v>
      </c>
      <c r="E494" s="597">
        <v>0</v>
      </c>
      <c r="F494" s="597">
        <v>0</v>
      </c>
      <c r="G494" s="597">
        <v>0</v>
      </c>
      <c r="I494" s="598" t="s">
        <v>1180</v>
      </c>
      <c r="J494" s="596">
        <v>29</v>
      </c>
      <c r="K494" s="596">
        <v>19</v>
      </c>
    </row>
    <row r="495" spans="1:11" x14ac:dyDescent="0.2">
      <c r="A495" s="596">
        <v>608</v>
      </c>
      <c r="B495" s="598" t="s">
        <v>17</v>
      </c>
      <c r="C495" s="598" t="s">
        <v>1676</v>
      </c>
      <c r="D495" s="597">
        <v>0.1</v>
      </c>
      <c r="E495" s="597">
        <v>0</v>
      </c>
      <c r="F495" s="597">
        <v>12</v>
      </c>
      <c r="G495" s="597">
        <v>0</v>
      </c>
      <c r="I495" s="598" t="s">
        <v>1181</v>
      </c>
      <c r="J495" s="596">
        <v>30</v>
      </c>
      <c r="K495" s="596">
        <v>19</v>
      </c>
    </row>
    <row r="496" spans="1:11" x14ac:dyDescent="0.2">
      <c r="A496" s="596">
        <v>612</v>
      </c>
      <c r="B496" s="598" t="s">
        <v>14</v>
      </c>
      <c r="C496" s="598" t="s">
        <v>1677</v>
      </c>
      <c r="D496" s="597">
        <v>1.5</v>
      </c>
      <c r="E496" s="597">
        <v>0.75</v>
      </c>
      <c r="F496" s="597">
        <v>0</v>
      </c>
      <c r="G496" s="597">
        <v>0</v>
      </c>
      <c r="H496" s="596" t="s">
        <v>1153</v>
      </c>
      <c r="I496" s="598" t="s">
        <v>1154</v>
      </c>
      <c r="J496" s="596">
        <v>1</v>
      </c>
      <c r="K496" s="596">
        <v>21</v>
      </c>
    </row>
    <row r="497" spans="1:11" x14ac:dyDescent="0.2">
      <c r="A497" s="596">
        <v>613</v>
      </c>
      <c r="B497" s="598" t="s">
        <v>14</v>
      </c>
      <c r="C497" s="598" t="s">
        <v>1678</v>
      </c>
      <c r="D497" s="597">
        <v>1.5</v>
      </c>
      <c r="E497" s="597">
        <v>0.75</v>
      </c>
      <c r="F497" s="597">
        <v>0</v>
      </c>
      <c r="G497" s="597">
        <v>0</v>
      </c>
      <c r="H497" s="596" t="s">
        <v>1153</v>
      </c>
      <c r="I497" s="598" t="s">
        <v>1157</v>
      </c>
      <c r="J497" s="596">
        <v>2</v>
      </c>
      <c r="K497" s="596">
        <v>21</v>
      </c>
    </row>
    <row r="498" spans="1:11" x14ac:dyDescent="0.2">
      <c r="A498" s="596">
        <v>614</v>
      </c>
      <c r="B498" s="598" t="s">
        <v>14</v>
      </c>
      <c r="C498" s="598" t="s">
        <v>1679</v>
      </c>
      <c r="D498" s="597">
        <v>1.5</v>
      </c>
      <c r="E498" s="597">
        <v>0.75</v>
      </c>
      <c r="F498" s="597">
        <v>0</v>
      </c>
      <c r="G498" s="597">
        <v>0</v>
      </c>
      <c r="H498" s="596" t="s">
        <v>1153</v>
      </c>
      <c r="I498" s="598" t="s">
        <v>1158</v>
      </c>
      <c r="J498" s="596">
        <v>3</v>
      </c>
      <c r="K498" s="596">
        <v>21</v>
      </c>
    </row>
    <row r="499" spans="1:11" x14ac:dyDescent="0.2">
      <c r="A499" s="596">
        <v>615</v>
      </c>
      <c r="B499" s="598" t="s">
        <v>14</v>
      </c>
      <c r="C499" s="598" t="s">
        <v>1680</v>
      </c>
      <c r="D499" s="597">
        <v>1.5</v>
      </c>
      <c r="E499" s="597">
        <v>0.75</v>
      </c>
      <c r="F499" s="597">
        <v>0</v>
      </c>
      <c r="G499" s="597">
        <v>0</v>
      </c>
      <c r="H499" s="596" t="s">
        <v>1153</v>
      </c>
      <c r="I499" s="598" t="s">
        <v>1159</v>
      </c>
      <c r="J499" s="596">
        <v>4</v>
      </c>
      <c r="K499" s="596">
        <v>21</v>
      </c>
    </row>
    <row r="500" spans="1:11" x14ac:dyDescent="0.2">
      <c r="A500" s="596">
        <v>616</v>
      </c>
      <c r="B500" s="598" t="s">
        <v>14</v>
      </c>
      <c r="C500" s="598" t="s">
        <v>1681</v>
      </c>
      <c r="D500" s="597">
        <v>1.5</v>
      </c>
      <c r="E500" s="597">
        <v>0.75</v>
      </c>
      <c r="F500" s="597">
        <v>0</v>
      </c>
      <c r="G500" s="597">
        <v>0</v>
      </c>
      <c r="H500" s="596" t="s">
        <v>1153</v>
      </c>
      <c r="I500" s="598" t="s">
        <v>1160</v>
      </c>
      <c r="J500" s="596">
        <v>5</v>
      </c>
      <c r="K500" s="596">
        <v>21</v>
      </c>
    </row>
    <row r="501" spans="1:11" x14ac:dyDescent="0.2">
      <c r="A501" s="596">
        <v>617</v>
      </c>
      <c r="B501" s="598" t="s">
        <v>14</v>
      </c>
      <c r="C501" s="598" t="s">
        <v>1682</v>
      </c>
      <c r="D501" s="597">
        <v>1.5</v>
      </c>
      <c r="E501" s="597">
        <v>0.75</v>
      </c>
      <c r="F501" s="597">
        <v>0</v>
      </c>
      <c r="G501" s="597">
        <v>0</v>
      </c>
      <c r="H501" s="596" t="s">
        <v>1153</v>
      </c>
      <c r="I501" s="598" t="s">
        <v>1161</v>
      </c>
      <c r="J501" s="596">
        <v>6</v>
      </c>
      <c r="K501" s="596">
        <v>21</v>
      </c>
    </row>
    <row r="502" spans="1:11" x14ac:dyDescent="0.2">
      <c r="A502" s="596">
        <v>618</v>
      </c>
      <c r="B502" s="598" t="s">
        <v>14</v>
      </c>
      <c r="C502" s="598" t="s">
        <v>1683</v>
      </c>
      <c r="D502" s="597">
        <v>1.5</v>
      </c>
      <c r="E502" s="597">
        <v>0.75</v>
      </c>
      <c r="F502" s="597">
        <v>0</v>
      </c>
      <c r="G502" s="597">
        <v>0</v>
      </c>
      <c r="H502" s="596" t="s">
        <v>1153</v>
      </c>
      <c r="I502" s="598" t="s">
        <v>1162</v>
      </c>
      <c r="J502" s="596">
        <v>7</v>
      </c>
      <c r="K502" s="596">
        <v>21</v>
      </c>
    </row>
    <row r="503" spans="1:11" x14ac:dyDescent="0.2">
      <c r="A503" s="596">
        <v>619</v>
      </c>
      <c r="B503" s="598" t="s">
        <v>14</v>
      </c>
      <c r="C503" s="598" t="s">
        <v>1684</v>
      </c>
      <c r="D503" s="597">
        <v>1.5</v>
      </c>
      <c r="E503" s="597">
        <v>0.75</v>
      </c>
      <c r="F503" s="597">
        <v>0</v>
      </c>
      <c r="G503" s="597">
        <v>0</v>
      </c>
      <c r="H503" s="596" t="s">
        <v>1153</v>
      </c>
      <c r="I503" s="598" t="s">
        <v>1163</v>
      </c>
      <c r="J503" s="596">
        <v>8</v>
      </c>
      <c r="K503" s="596">
        <v>21</v>
      </c>
    </row>
    <row r="504" spans="1:11" x14ac:dyDescent="0.2">
      <c r="A504" s="596">
        <v>620</v>
      </c>
      <c r="B504" s="598" t="s">
        <v>14</v>
      </c>
      <c r="C504" s="598" t="s">
        <v>1685</v>
      </c>
      <c r="D504" s="597">
        <v>1.5</v>
      </c>
      <c r="E504" s="597">
        <v>0.75</v>
      </c>
      <c r="F504" s="597">
        <v>0</v>
      </c>
      <c r="G504" s="597">
        <v>0</v>
      </c>
      <c r="H504" s="596" t="s">
        <v>1153</v>
      </c>
      <c r="I504" s="598" t="s">
        <v>1164</v>
      </c>
      <c r="J504" s="596">
        <v>9</v>
      </c>
      <c r="K504" s="596">
        <v>21</v>
      </c>
    </row>
    <row r="505" spans="1:11" x14ac:dyDescent="0.2">
      <c r="A505" s="596">
        <v>621</v>
      </c>
      <c r="B505" s="598" t="s">
        <v>14</v>
      </c>
      <c r="C505" s="598" t="s">
        <v>1686</v>
      </c>
      <c r="D505" s="597">
        <v>0</v>
      </c>
      <c r="E505" s="597">
        <v>0</v>
      </c>
      <c r="F505" s="597">
        <v>0</v>
      </c>
      <c r="G505" s="597">
        <v>0</v>
      </c>
      <c r="H505" s="596" t="s">
        <v>1156</v>
      </c>
      <c r="I505" s="598" t="s">
        <v>1165</v>
      </c>
      <c r="J505" s="596">
        <v>10</v>
      </c>
      <c r="K505" s="596">
        <v>21</v>
      </c>
    </row>
    <row r="506" spans="1:11" x14ac:dyDescent="0.2">
      <c r="A506" s="596">
        <v>623</v>
      </c>
      <c r="B506" s="598" t="s">
        <v>14</v>
      </c>
      <c r="C506" s="598" t="s">
        <v>1687</v>
      </c>
      <c r="D506" s="597">
        <v>1.5</v>
      </c>
      <c r="E506" s="597">
        <v>0.75</v>
      </c>
      <c r="F506" s="597">
        <v>0</v>
      </c>
      <c r="G506" s="597">
        <v>0</v>
      </c>
      <c r="H506" s="596" t="s">
        <v>1153</v>
      </c>
      <c r="I506" s="598" t="s">
        <v>1166</v>
      </c>
      <c r="J506" s="596">
        <v>12</v>
      </c>
      <c r="K506" s="596">
        <v>21</v>
      </c>
    </row>
    <row r="507" spans="1:11" x14ac:dyDescent="0.2">
      <c r="A507" s="596">
        <v>624</v>
      </c>
      <c r="B507" s="598" t="s">
        <v>14</v>
      </c>
      <c r="C507" s="598" t="s">
        <v>1688</v>
      </c>
      <c r="D507" s="597">
        <v>1.5</v>
      </c>
      <c r="E507" s="597">
        <v>0.75</v>
      </c>
      <c r="F507" s="597">
        <v>0</v>
      </c>
      <c r="G507" s="597">
        <v>0</v>
      </c>
      <c r="H507" s="596" t="s">
        <v>1153</v>
      </c>
      <c r="I507" s="598" t="s">
        <v>1167</v>
      </c>
      <c r="J507" s="596">
        <v>13</v>
      </c>
      <c r="K507" s="596">
        <v>21</v>
      </c>
    </row>
    <row r="508" spans="1:11" x14ac:dyDescent="0.2">
      <c r="A508" s="596">
        <v>626</v>
      </c>
      <c r="B508" s="598" t="s">
        <v>14</v>
      </c>
      <c r="C508" s="598" t="s">
        <v>1689</v>
      </c>
      <c r="D508" s="597">
        <v>1.5</v>
      </c>
      <c r="E508" s="597">
        <v>0.75</v>
      </c>
      <c r="F508" s="597">
        <v>0</v>
      </c>
      <c r="G508" s="597">
        <v>0</v>
      </c>
      <c r="H508" s="596" t="s">
        <v>1153</v>
      </c>
      <c r="I508" s="598" t="s">
        <v>1168</v>
      </c>
      <c r="J508" s="596">
        <v>15</v>
      </c>
      <c r="K508" s="596">
        <v>21</v>
      </c>
    </row>
    <row r="509" spans="1:11" x14ac:dyDescent="0.2">
      <c r="A509" s="596">
        <v>628</v>
      </c>
      <c r="B509" s="598" t="s">
        <v>14</v>
      </c>
      <c r="C509" s="598" t="s">
        <v>1690</v>
      </c>
      <c r="D509" s="597">
        <v>0</v>
      </c>
      <c r="E509" s="597">
        <v>0</v>
      </c>
      <c r="F509" s="597">
        <v>0</v>
      </c>
      <c r="G509" s="597">
        <v>0</v>
      </c>
      <c r="H509" s="596" t="s">
        <v>1156</v>
      </c>
      <c r="I509" s="598" t="s">
        <v>1169</v>
      </c>
      <c r="J509" s="596">
        <v>17</v>
      </c>
      <c r="K509" s="596">
        <v>21</v>
      </c>
    </row>
    <row r="510" spans="1:11" x14ac:dyDescent="0.2">
      <c r="A510" s="596">
        <v>629</v>
      </c>
      <c r="B510" s="598" t="s">
        <v>14</v>
      </c>
      <c r="C510" s="598" t="s">
        <v>1691</v>
      </c>
      <c r="D510" s="597">
        <v>0</v>
      </c>
      <c r="E510" s="597">
        <v>0</v>
      </c>
      <c r="F510" s="597">
        <v>0</v>
      </c>
      <c r="G510" s="597">
        <v>0</v>
      </c>
      <c r="H510" s="596" t="s">
        <v>1156</v>
      </c>
      <c r="I510" s="598" t="s">
        <v>1170</v>
      </c>
      <c r="J510" s="596">
        <v>18</v>
      </c>
      <c r="K510" s="596">
        <v>21</v>
      </c>
    </row>
    <row r="511" spans="1:11" x14ac:dyDescent="0.2">
      <c r="A511" s="596">
        <v>630</v>
      </c>
      <c r="B511" s="598" t="s">
        <v>14</v>
      </c>
      <c r="C511" s="598" t="s">
        <v>1692</v>
      </c>
      <c r="D511" s="597">
        <v>0</v>
      </c>
      <c r="E511" s="597">
        <v>0</v>
      </c>
      <c r="F511" s="597">
        <v>0</v>
      </c>
      <c r="G511" s="597">
        <v>0</v>
      </c>
      <c r="H511" s="596" t="s">
        <v>1156</v>
      </c>
      <c r="I511" s="598" t="s">
        <v>1171</v>
      </c>
      <c r="J511" s="596">
        <v>19</v>
      </c>
      <c r="K511" s="596">
        <v>21</v>
      </c>
    </row>
    <row r="512" spans="1:11" x14ac:dyDescent="0.2">
      <c r="A512" s="596">
        <v>631</v>
      </c>
      <c r="B512" s="598" t="s">
        <v>14</v>
      </c>
      <c r="C512" s="598" t="s">
        <v>1693</v>
      </c>
      <c r="D512" s="597">
        <v>1.5</v>
      </c>
      <c r="E512" s="597">
        <v>0.75</v>
      </c>
      <c r="F512" s="597">
        <v>0</v>
      </c>
      <c r="G512" s="597">
        <v>0</v>
      </c>
      <c r="H512" s="596" t="s">
        <v>1153</v>
      </c>
      <c r="I512" s="598" t="s">
        <v>1172</v>
      </c>
      <c r="J512" s="596">
        <v>20</v>
      </c>
      <c r="K512" s="596">
        <v>21</v>
      </c>
    </row>
    <row r="513" spans="1:11" x14ac:dyDescent="0.2">
      <c r="A513" s="596">
        <v>632</v>
      </c>
      <c r="B513" s="598" t="s">
        <v>14</v>
      </c>
      <c r="C513" s="598" t="s">
        <v>1694</v>
      </c>
      <c r="D513" s="597">
        <v>1.5</v>
      </c>
      <c r="E513" s="597">
        <v>0.75</v>
      </c>
      <c r="F513" s="597">
        <v>0</v>
      </c>
      <c r="G513" s="597">
        <v>0</v>
      </c>
      <c r="H513" s="596" t="s">
        <v>1153</v>
      </c>
      <c r="I513" s="598" t="s">
        <v>1173</v>
      </c>
      <c r="J513" s="596">
        <v>21</v>
      </c>
      <c r="K513" s="596">
        <v>21</v>
      </c>
    </row>
    <row r="514" spans="1:11" x14ac:dyDescent="0.2">
      <c r="A514" s="596">
        <v>633</v>
      </c>
      <c r="B514" s="598" t="s">
        <v>14</v>
      </c>
      <c r="C514" s="598" t="s">
        <v>1695</v>
      </c>
      <c r="D514" s="597">
        <v>1.5</v>
      </c>
      <c r="E514" s="597">
        <v>0.75</v>
      </c>
      <c r="F514" s="597">
        <v>0</v>
      </c>
      <c r="G514" s="597">
        <v>0</v>
      </c>
      <c r="H514" s="596" t="s">
        <v>1153</v>
      </c>
      <c r="I514" s="598" t="s">
        <v>1174</v>
      </c>
      <c r="J514" s="596">
        <v>22</v>
      </c>
      <c r="K514" s="596">
        <v>21</v>
      </c>
    </row>
    <row r="515" spans="1:11" x14ac:dyDescent="0.2">
      <c r="A515" s="596">
        <v>634</v>
      </c>
      <c r="B515" s="598" t="s">
        <v>14</v>
      </c>
      <c r="C515" s="598" t="s">
        <v>1696</v>
      </c>
      <c r="D515" s="597">
        <v>0</v>
      </c>
      <c r="E515" s="597">
        <v>0</v>
      </c>
      <c r="F515" s="597">
        <v>0</v>
      </c>
      <c r="G515" s="597">
        <v>0</v>
      </c>
      <c r="H515" s="596" t="s">
        <v>1156</v>
      </c>
      <c r="I515" s="598" t="s">
        <v>1175</v>
      </c>
      <c r="J515" s="596">
        <v>23</v>
      </c>
      <c r="K515" s="596">
        <v>21</v>
      </c>
    </row>
    <row r="516" spans="1:11" x14ac:dyDescent="0.2">
      <c r="A516" s="596">
        <v>635</v>
      </c>
      <c r="B516" s="598" t="s">
        <v>14</v>
      </c>
      <c r="C516" s="598" t="s">
        <v>1697</v>
      </c>
      <c r="D516" s="597">
        <v>1.5</v>
      </c>
      <c r="E516" s="597">
        <v>0.75</v>
      </c>
      <c r="F516" s="597">
        <v>0</v>
      </c>
      <c r="G516" s="597">
        <v>0</v>
      </c>
      <c r="H516" s="596" t="s">
        <v>1153</v>
      </c>
      <c r="I516" s="598" t="s">
        <v>1176</v>
      </c>
      <c r="J516" s="596">
        <v>24</v>
      </c>
      <c r="K516" s="596">
        <v>21</v>
      </c>
    </row>
    <row r="517" spans="1:11" x14ac:dyDescent="0.2">
      <c r="A517" s="596">
        <v>636</v>
      </c>
      <c r="B517" s="598" t="s">
        <v>14</v>
      </c>
      <c r="C517" s="598" t="s">
        <v>1698</v>
      </c>
      <c r="D517" s="597">
        <v>1.5</v>
      </c>
      <c r="E517" s="597">
        <v>0.75</v>
      </c>
      <c r="F517" s="597">
        <v>0</v>
      </c>
      <c r="G517" s="597">
        <v>0</v>
      </c>
      <c r="H517" s="596" t="s">
        <v>1153</v>
      </c>
      <c r="I517" s="598" t="s">
        <v>1177</v>
      </c>
      <c r="J517" s="596">
        <v>25</v>
      </c>
      <c r="K517" s="596">
        <v>21</v>
      </c>
    </row>
    <row r="518" spans="1:11" x14ac:dyDescent="0.2">
      <c r="A518" s="596">
        <v>637</v>
      </c>
      <c r="B518" s="598" t="s">
        <v>14</v>
      </c>
      <c r="C518" s="598" t="s">
        <v>1699</v>
      </c>
      <c r="D518" s="597">
        <v>1.5</v>
      </c>
      <c r="E518" s="597">
        <v>0.75</v>
      </c>
      <c r="F518" s="597">
        <v>0</v>
      </c>
      <c r="G518" s="597">
        <v>0</v>
      </c>
      <c r="H518" s="596" t="s">
        <v>1153</v>
      </c>
      <c r="I518" s="598" t="s">
        <v>1178</v>
      </c>
      <c r="J518" s="596">
        <v>26</v>
      </c>
      <c r="K518" s="596">
        <v>21</v>
      </c>
    </row>
    <row r="519" spans="1:11" x14ac:dyDescent="0.2">
      <c r="A519" s="596">
        <v>639</v>
      </c>
      <c r="B519" s="598" t="s">
        <v>14</v>
      </c>
      <c r="C519" s="598" t="s">
        <v>1700</v>
      </c>
      <c r="D519" s="597">
        <v>1.5</v>
      </c>
      <c r="E519" s="597">
        <v>0.75</v>
      </c>
      <c r="F519" s="597">
        <v>0</v>
      </c>
      <c r="G519" s="597">
        <v>0</v>
      </c>
      <c r="H519" s="596" t="s">
        <v>1153</v>
      </c>
      <c r="I519" s="598" t="s">
        <v>1179</v>
      </c>
      <c r="J519" s="596">
        <v>28</v>
      </c>
      <c r="K519" s="596">
        <v>21</v>
      </c>
    </row>
    <row r="520" spans="1:11" x14ac:dyDescent="0.2">
      <c r="A520" s="596">
        <v>640</v>
      </c>
      <c r="B520" s="598" t="s">
        <v>14</v>
      </c>
      <c r="C520" s="598" t="s">
        <v>1701</v>
      </c>
      <c r="D520" s="597">
        <v>1.5</v>
      </c>
      <c r="E520" s="597">
        <v>0.75</v>
      </c>
      <c r="F520" s="597">
        <v>0</v>
      </c>
      <c r="G520" s="597">
        <v>0</v>
      </c>
      <c r="H520" s="596" t="s">
        <v>1153</v>
      </c>
      <c r="I520" s="598" t="s">
        <v>1180</v>
      </c>
      <c r="J520" s="596">
        <v>29</v>
      </c>
      <c r="K520" s="596">
        <v>21</v>
      </c>
    </row>
    <row r="521" spans="1:11" x14ac:dyDescent="0.2">
      <c r="A521" s="596">
        <v>641</v>
      </c>
      <c r="B521" s="598" t="s">
        <v>14</v>
      </c>
      <c r="C521" s="598" t="s">
        <v>1702</v>
      </c>
      <c r="D521" s="597">
        <v>0</v>
      </c>
      <c r="E521" s="597">
        <v>0</v>
      </c>
      <c r="F521" s="597">
        <v>0</v>
      </c>
      <c r="G521" s="597">
        <v>0</v>
      </c>
      <c r="H521" s="596" t="s">
        <v>1156</v>
      </c>
      <c r="I521" s="598" t="s">
        <v>1181</v>
      </c>
      <c r="J521" s="596">
        <v>30</v>
      </c>
      <c r="K521" s="596">
        <v>21</v>
      </c>
    </row>
    <row r="522" spans="1:11" x14ac:dyDescent="0.2">
      <c r="A522" s="596">
        <v>644</v>
      </c>
      <c r="B522" s="598" t="s">
        <v>13</v>
      </c>
      <c r="C522" s="598" t="s">
        <v>1703</v>
      </c>
      <c r="D522" s="597">
        <v>1.4</v>
      </c>
      <c r="E522" s="597">
        <v>0.7</v>
      </c>
      <c r="F522" s="597">
        <v>70</v>
      </c>
      <c r="G522" s="597">
        <v>0</v>
      </c>
      <c r="H522" s="596" t="s">
        <v>1153</v>
      </c>
      <c r="I522" s="598" t="s">
        <v>1154</v>
      </c>
      <c r="J522" s="596">
        <v>1</v>
      </c>
      <c r="K522" s="596">
        <v>22</v>
      </c>
    </row>
    <row r="523" spans="1:11" x14ac:dyDescent="0.2">
      <c r="A523" s="596">
        <v>645</v>
      </c>
      <c r="B523" s="598" t="s">
        <v>13</v>
      </c>
      <c r="C523" s="598" t="s">
        <v>1704</v>
      </c>
      <c r="D523" s="597">
        <v>1.4</v>
      </c>
      <c r="E523" s="597">
        <v>0.7</v>
      </c>
      <c r="F523" s="597">
        <v>70</v>
      </c>
      <c r="G523" s="597">
        <v>0</v>
      </c>
      <c r="H523" s="596" t="s">
        <v>1153</v>
      </c>
      <c r="I523" s="598" t="s">
        <v>1157</v>
      </c>
      <c r="J523" s="596">
        <v>2</v>
      </c>
      <c r="K523" s="596">
        <v>22</v>
      </c>
    </row>
    <row r="524" spans="1:11" x14ac:dyDescent="0.2">
      <c r="A524" s="596">
        <v>646</v>
      </c>
      <c r="B524" s="598" t="s">
        <v>13</v>
      </c>
      <c r="C524" s="598" t="s">
        <v>1705</v>
      </c>
      <c r="D524" s="597">
        <v>1.4</v>
      </c>
      <c r="E524" s="597">
        <v>0.7</v>
      </c>
      <c r="F524" s="597">
        <v>70</v>
      </c>
      <c r="G524" s="597">
        <v>0</v>
      </c>
      <c r="H524" s="596" t="s">
        <v>1153</v>
      </c>
      <c r="I524" s="598" t="s">
        <v>1158</v>
      </c>
      <c r="J524" s="596">
        <v>3</v>
      </c>
      <c r="K524" s="596">
        <v>22</v>
      </c>
    </row>
    <row r="525" spans="1:11" x14ac:dyDescent="0.2">
      <c r="A525" s="596">
        <v>647</v>
      </c>
      <c r="B525" s="598" t="s">
        <v>13</v>
      </c>
      <c r="C525" s="598" t="s">
        <v>1706</v>
      </c>
      <c r="D525" s="597">
        <v>1.4</v>
      </c>
      <c r="E525" s="597">
        <v>0.7</v>
      </c>
      <c r="F525" s="597">
        <v>70</v>
      </c>
      <c r="G525" s="597">
        <v>0</v>
      </c>
      <c r="H525" s="596" t="s">
        <v>1153</v>
      </c>
      <c r="I525" s="598" t="s">
        <v>1159</v>
      </c>
      <c r="J525" s="596">
        <v>4</v>
      </c>
      <c r="K525" s="596">
        <v>22</v>
      </c>
    </row>
    <row r="526" spans="1:11" x14ac:dyDescent="0.2">
      <c r="A526" s="596">
        <v>648</v>
      </c>
      <c r="B526" s="598" t="s">
        <v>13</v>
      </c>
      <c r="C526" s="598" t="s">
        <v>1707</v>
      </c>
      <c r="D526" s="597">
        <v>1.4</v>
      </c>
      <c r="E526" s="597">
        <v>0.7</v>
      </c>
      <c r="F526" s="597">
        <v>70</v>
      </c>
      <c r="G526" s="597">
        <v>0</v>
      </c>
      <c r="H526" s="596" t="s">
        <v>1153</v>
      </c>
      <c r="I526" s="598" t="s">
        <v>1160</v>
      </c>
      <c r="J526" s="596">
        <v>5</v>
      </c>
      <c r="K526" s="596">
        <v>22</v>
      </c>
    </row>
    <row r="527" spans="1:11" x14ac:dyDescent="0.2">
      <c r="A527" s="596">
        <v>649</v>
      </c>
      <c r="B527" s="598" t="s">
        <v>13</v>
      </c>
      <c r="C527" s="598" t="s">
        <v>1708</v>
      </c>
      <c r="D527" s="597">
        <v>1.4</v>
      </c>
      <c r="E527" s="597">
        <v>0.7</v>
      </c>
      <c r="F527" s="597">
        <v>70</v>
      </c>
      <c r="G527" s="597">
        <v>0</v>
      </c>
      <c r="H527" s="596" t="s">
        <v>1153</v>
      </c>
      <c r="I527" s="598" t="s">
        <v>1161</v>
      </c>
      <c r="J527" s="596">
        <v>6</v>
      </c>
      <c r="K527" s="596">
        <v>22</v>
      </c>
    </row>
    <row r="528" spans="1:11" x14ac:dyDescent="0.2">
      <c r="A528" s="596">
        <v>650</v>
      </c>
      <c r="B528" s="598" t="s">
        <v>13</v>
      </c>
      <c r="C528" s="598" t="s">
        <v>1709</v>
      </c>
      <c r="D528" s="597">
        <v>1.4</v>
      </c>
      <c r="E528" s="597">
        <v>0.7</v>
      </c>
      <c r="F528" s="597">
        <v>70</v>
      </c>
      <c r="G528" s="597">
        <v>0</v>
      </c>
      <c r="H528" s="596" t="s">
        <v>1153</v>
      </c>
      <c r="I528" s="598" t="s">
        <v>1162</v>
      </c>
      <c r="J528" s="596">
        <v>7</v>
      </c>
      <c r="K528" s="596">
        <v>22</v>
      </c>
    </row>
    <row r="529" spans="1:11" x14ac:dyDescent="0.2">
      <c r="A529" s="596">
        <v>651</v>
      </c>
      <c r="B529" s="598" t="s">
        <v>13</v>
      </c>
      <c r="C529" s="598" t="s">
        <v>1710</v>
      </c>
      <c r="D529" s="597">
        <v>1.4</v>
      </c>
      <c r="E529" s="597">
        <v>0.7</v>
      </c>
      <c r="F529" s="597">
        <v>70</v>
      </c>
      <c r="G529" s="597">
        <v>0</v>
      </c>
      <c r="H529" s="596" t="s">
        <v>1153</v>
      </c>
      <c r="I529" s="598" t="s">
        <v>1163</v>
      </c>
      <c r="J529" s="596">
        <v>8</v>
      </c>
      <c r="K529" s="596">
        <v>22</v>
      </c>
    </row>
    <row r="530" spans="1:11" x14ac:dyDescent="0.2">
      <c r="A530" s="596">
        <v>652</v>
      </c>
      <c r="B530" s="598" t="s">
        <v>13</v>
      </c>
      <c r="C530" s="598" t="s">
        <v>1711</v>
      </c>
      <c r="D530" s="597">
        <v>1.4</v>
      </c>
      <c r="E530" s="597">
        <v>0.7</v>
      </c>
      <c r="F530" s="597">
        <v>70</v>
      </c>
      <c r="G530" s="597">
        <v>0</v>
      </c>
      <c r="H530" s="596" t="s">
        <v>1153</v>
      </c>
      <c r="I530" s="598" t="s">
        <v>1164</v>
      </c>
      <c r="J530" s="596">
        <v>9</v>
      </c>
      <c r="K530" s="596">
        <v>22</v>
      </c>
    </row>
    <row r="531" spans="1:11" x14ac:dyDescent="0.2">
      <c r="A531" s="596">
        <v>653</v>
      </c>
      <c r="B531" s="598" t="s">
        <v>13</v>
      </c>
      <c r="C531" s="598" t="s">
        <v>1712</v>
      </c>
      <c r="D531" s="597">
        <v>1.4</v>
      </c>
      <c r="E531" s="597">
        <v>0.7</v>
      </c>
      <c r="F531" s="597">
        <v>70</v>
      </c>
      <c r="G531" s="597">
        <v>0</v>
      </c>
      <c r="H531" s="596" t="s">
        <v>1153</v>
      </c>
      <c r="I531" s="598" t="s">
        <v>1165</v>
      </c>
      <c r="J531" s="596">
        <v>10</v>
      </c>
      <c r="K531" s="596">
        <v>22</v>
      </c>
    </row>
    <row r="532" spans="1:11" x14ac:dyDescent="0.2">
      <c r="A532" s="596">
        <v>655</v>
      </c>
      <c r="B532" s="598" t="s">
        <v>13</v>
      </c>
      <c r="C532" s="598" t="s">
        <v>1713</v>
      </c>
      <c r="D532" s="597">
        <v>1.4</v>
      </c>
      <c r="F532" s="597">
        <v>120</v>
      </c>
      <c r="G532" s="597">
        <v>0</v>
      </c>
      <c r="H532" s="596" t="s">
        <v>1153</v>
      </c>
      <c r="I532" s="598" t="s">
        <v>1166</v>
      </c>
      <c r="J532" s="596">
        <v>12</v>
      </c>
      <c r="K532" s="596">
        <v>22</v>
      </c>
    </row>
    <row r="533" spans="1:11" x14ac:dyDescent="0.2">
      <c r="A533" s="596">
        <v>656</v>
      </c>
      <c r="B533" s="598" t="s">
        <v>13</v>
      </c>
      <c r="C533" s="598" t="s">
        <v>1714</v>
      </c>
      <c r="D533" s="597">
        <v>1.4</v>
      </c>
      <c r="E533" s="597">
        <v>0.7</v>
      </c>
      <c r="F533" s="597">
        <v>70</v>
      </c>
      <c r="G533" s="597">
        <v>0</v>
      </c>
      <c r="H533" s="596" t="s">
        <v>1153</v>
      </c>
      <c r="I533" s="598" t="s">
        <v>1167</v>
      </c>
      <c r="J533" s="596">
        <v>13</v>
      </c>
      <c r="K533" s="596">
        <v>22</v>
      </c>
    </row>
    <row r="534" spans="1:11" x14ac:dyDescent="0.2">
      <c r="A534" s="596">
        <v>658</v>
      </c>
      <c r="B534" s="598" t="s">
        <v>13</v>
      </c>
      <c r="C534" s="598" t="s">
        <v>1715</v>
      </c>
      <c r="D534" s="597">
        <v>1.4</v>
      </c>
      <c r="E534" s="597">
        <v>0.7</v>
      </c>
      <c r="F534" s="597">
        <v>70</v>
      </c>
      <c r="G534" s="597">
        <v>0</v>
      </c>
      <c r="H534" s="596" t="s">
        <v>1153</v>
      </c>
      <c r="I534" s="598" t="s">
        <v>1168</v>
      </c>
      <c r="J534" s="596">
        <v>15</v>
      </c>
      <c r="K534" s="596">
        <v>22</v>
      </c>
    </row>
    <row r="535" spans="1:11" x14ac:dyDescent="0.2">
      <c r="A535" s="596">
        <v>660</v>
      </c>
      <c r="B535" s="598" t="s">
        <v>13</v>
      </c>
      <c r="C535" s="598" t="s">
        <v>1716</v>
      </c>
      <c r="D535" s="597">
        <v>0</v>
      </c>
      <c r="E535" s="597">
        <v>0</v>
      </c>
      <c r="F535" s="597">
        <v>0</v>
      </c>
      <c r="G535" s="597">
        <v>0</v>
      </c>
      <c r="H535" s="596" t="s">
        <v>1156</v>
      </c>
      <c r="I535" s="598" t="s">
        <v>1169</v>
      </c>
      <c r="J535" s="596">
        <v>17</v>
      </c>
      <c r="K535" s="596">
        <v>22</v>
      </c>
    </row>
    <row r="536" spans="1:11" x14ac:dyDescent="0.2">
      <c r="A536" s="596">
        <v>661</v>
      </c>
      <c r="B536" s="598" t="s">
        <v>13</v>
      </c>
      <c r="C536" s="598" t="s">
        <v>1717</v>
      </c>
      <c r="D536" s="597">
        <v>0</v>
      </c>
      <c r="E536" s="597">
        <v>0</v>
      </c>
      <c r="F536" s="597">
        <v>0</v>
      </c>
      <c r="G536" s="597">
        <v>0</v>
      </c>
      <c r="H536" s="596" t="s">
        <v>1156</v>
      </c>
      <c r="I536" s="598" t="s">
        <v>1170</v>
      </c>
      <c r="J536" s="596">
        <v>18</v>
      </c>
      <c r="K536" s="596">
        <v>22</v>
      </c>
    </row>
    <row r="537" spans="1:11" x14ac:dyDescent="0.2">
      <c r="A537" s="596">
        <v>662</v>
      </c>
      <c r="B537" s="598" t="s">
        <v>13</v>
      </c>
      <c r="C537" s="598" t="s">
        <v>1718</v>
      </c>
      <c r="D537" s="597">
        <v>0</v>
      </c>
      <c r="E537" s="597">
        <v>0</v>
      </c>
      <c r="F537" s="597">
        <v>0</v>
      </c>
      <c r="G537" s="597">
        <v>0</v>
      </c>
      <c r="H537" s="596" t="s">
        <v>1156</v>
      </c>
      <c r="I537" s="598" t="s">
        <v>1171</v>
      </c>
      <c r="J537" s="596">
        <v>19</v>
      </c>
      <c r="K537" s="596">
        <v>22</v>
      </c>
    </row>
    <row r="538" spans="1:11" x14ac:dyDescent="0.2">
      <c r="A538" s="596">
        <v>663</v>
      </c>
      <c r="B538" s="598" t="s">
        <v>13</v>
      </c>
      <c r="C538" s="598" t="s">
        <v>1719</v>
      </c>
      <c r="D538" s="597">
        <v>0</v>
      </c>
      <c r="E538" s="597">
        <v>0</v>
      </c>
      <c r="F538" s="597">
        <v>0</v>
      </c>
      <c r="G538" s="597">
        <v>0</v>
      </c>
      <c r="H538" s="596" t="s">
        <v>1156</v>
      </c>
      <c r="I538" s="598" t="s">
        <v>1172</v>
      </c>
      <c r="J538" s="596">
        <v>20</v>
      </c>
      <c r="K538" s="596">
        <v>22</v>
      </c>
    </row>
    <row r="539" spans="1:11" x14ac:dyDescent="0.2">
      <c r="A539" s="596">
        <v>664</v>
      </c>
      <c r="B539" s="598" t="s">
        <v>13</v>
      </c>
      <c r="C539" s="598" t="s">
        <v>1720</v>
      </c>
      <c r="D539" s="597">
        <v>1.4</v>
      </c>
      <c r="E539" s="597">
        <v>0.7</v>
      </c>
      <c r="F539" s="597">
        <v>70</v>
      </c>
      <c r="G539" s="597">
        <v>0</v>
      </c>
      <c r="H539" s="596" t="s">
        <v>1153</v>
      </c>
      <c r="I539" s="598" t="s">
        <v>1173</v>
      </c>
      <c r="J539" s="596">
        <v>21</v>
      </c>
      <c r="K539" s="596">
        <v>22</v>
      </c>
    </row>
    <row r="540" spans="1:11" x14ac:dyDescent="0.2">
      <c r="A540" s="596">
        <v>665</v>
      </c>
      <c r="B540" s="598" t="s">
        <v>13</v>
      </c>
      <c r="C540" s="598" t="s">
        <v>1721</v>
      </c>
      <c r="D540" s="597">
        <v>1.4</v>
      </c>
      <c r="E540" s="597">
        <v>0.7</v>
      </c>
      <c r="F540" s="597">
        <v>70</v>
      </c>
      <c r="G540" s="597">
        <v>0</v>
      </c>
      <c r="H540" s="596" t="s">
        <v>1153</v>
      </c>
      <c r="I540" s="598" t="s">
        <v>1174</v>
      </c>
      <c r="J540" s="596">
        <v>22</v>
      </c>
      <c r="K540" s="596">
        <v>22</v>
      </c>
    </row>
    <row r="541" spans="1:11" x14ac:dyDescent="0.2">
      <c r="A541" s="596">
        <v>666</v>
      </c>
      <c r="B541" s="598" t="s">
        <v>13</v>
      </c>
      <c r="C541" s="598" t="s">
        <v>1722</v>
      </c>
      <c r="D541" s="597">
        <v>0</v>
      </c>
      <c r="E541" s="597">
        <v>0</v>
      </c>
      <c r="F541" s="597">
        <v>0</v>
      </c>
      <c r="G541" s="597">
        <v>0</v>
      </c>
      <c r="H541" s="596" t="s">
        <v>1156</v>
      </c>
      <c r="I541" s="598" t="s">
        <v>1175</v>
      </c>
      <c r="J541" s="596">
        <v>23</v>
      </c>
      <c r="K541" s="596">
        <v>22</v>
      </c>
    </row>
    <row r="542" spans="1:11" x14ac:dyDescent="0.2">
      <c r="A542" s="596">
        <v>667</v>
      </c>
      <c r="B542" s="598" t="s">
        <v>13</v>
      </c>
      <c r="C542" s="598" t="s">
        <v>1723</v>
      </c>
      <c r="D542" s="597">
        <v>1.4</v>
      </c>
      <c r="E542" s="597">
        <v>0.7</v>
      </c>
      <c r="F542" s="597">
        <v>70</v>
      </c>
      <c r="G542" s="597">
        <v>0</v>
      </c>
      <c r="H542" s="596" t="s">
        <v>1153</v>
      </c>
      <c r="I542" s="598" t="s">
        <v>1176</v>
      </c>
      <c r="J542" s="596">
        <v>24</v>
      </c>
      <c r="K542" s="596">
        <v>22</v>
      </c>
    </row>
    <row r="543" spans="1:11" x14ac:dyDescent="0.2">
      <c r="A543" s="596">
        <v>668</v>
      </c>
      <c r="B543" s="598" t="s">
        <v>13</v>
      </c>
      <c r="C543" s="598" t="s">
        <v>1724</v>
      </c>
      <c r="D543" s="597">
        <v>1.4</v>
      </c>
      <c r="E543" s="597">
        <v>0.7</v>
      </c>
      <c r="F543" s="597">
        <v>70</v>
      </c>
      <c r="G543" s="597">
        <v>0</v>
      </c>
      <c r="H543" s="596" t="s">
        <v>1153</v>
      </c>
      <c r="I543" s="598" t="s">
        <v>1177</v>
      </c>
      <c r="J543" s="596">
        <v>25</v>
      </c>
      <c r="K543" s="596">
        <v>22</v>
      </c>
    </row>
    <row r="544" spans="1:11" x14ac:dyDescent="0.2">
      <c r="A544" s="596">
        <v>669</v>
      </c>
      <c r="B544" s="598" t="s">
        <v>13</v>
      </c>
      <c r="C544" s="598" t="s">
        <v>1725</v>
      </c>
      <c r="D544" s="597">
        <v>0</v>
      </c>
      <c r="E544" s="597">
        <v>0</v>
      </c>
      <c r="F544" s="597">
        <v>0</v>
      </c>
      <c r="G544" s="597">
        <v>0</v>
      </c>
      <c r="H544" s="596" t="s">
        <v>1156</v>
      </c>
      <c r="I544" s="598" t="s">
        <v>1178</v>
      </c>
      <c r="J544" s="596">
        <v>26</v>
      </c>
      <c r="K544" s="596">
        <v>22</v>
      </c>
    </row>
    <row r="545" spans="1:11" x14ac:dyDescent="0.2">
      <c r="A545" s="596">
        <v>671</v>
      </c>
      <c r="B545" s="598" t="s">
        <v>13</v>
      </c>
      <c r="C545" s="598" t="s">
        <v>1726</v>
      </c>
      <c r="D545" s="597">
        <v>0</v>
      </c>
      <c r="E545" s="597">
        <v>0</v>
      </c>
      <c r="F545" s="597">
        <v>0</v>
      </c>
      <c r="G545" s="597">
        <v>0</v>
      </c>
      <c r="H545" s="596" t="s">
        <v>1156</v>
      </c>
      <c r="I545" s="598" t="s">
        <v>1179</v>
      </c>
      <c r="J545" s="596">
        <v>28</v>
      </c>
      <c r="K545" s="596">
        <v>22</v>
      </c>
    </row>
    <row r="546" spans="1:11" x14ac:dyDescent="0.2">
      <c r="A546" s="596">
        <v>672</v>
      </c>
      <c r="B546" s="598" t="s">
        <v>13</v>
      </c>
      <c r="C546" s="598" t="s">
        <v>1727</v>
      </c>
      <c r="D546" s="597">
        <v>0</v>
      </c>
      <c r="E546" s="597">
        <v>0</v>
      </c>
      <c r="F546" s="597">
        <v>0</v>
      </c>
      <c r="G546" s="597">
        <v>0</v>
      </c>
      <c r="H546" s="596" t="s">
        <v>1156</v>
      </c>
      <c r="I546" s="598" t="s">
        <v>1180</v>
      </c>
      <c r="J546" s="596">
        <v>29</v>
      </c>
      <c r="K546" s="596">
        <v>22</v>
      </c>
    </row>
    <row r="547" spans="1:11" x14ac:dyDescent="0.2">
      <c r="A547" s="596">
        <v>673</v>
      </c>
      <c r="B547" s="598" t="s">
        <v>13</v>
      </c>
      <c r="C547" s="598" t="s">
        <v>1728</v>
      </c>
      <c r="D547" s="597">
        <v>0</v>
      </c>
      <c r="E547" s="597">
        <v>0</v>
      </c>
      <c r="F547" s="597">
        <v>0</v>
      </c>
      <c r="G547" s="597">
        <v>0</v>
      </c>
      <c r="H547" s="596" t="s">
        <v>1156</v>
      </c>
      <c r="I547" s="598" t="s">
        <v>1181</v>
      </c>
      <c r="J547" s="596">
        <v>30</v>
      </c>
      <c r="K547" s="596">
        <v>22</v>
      </c>
    </row>
    <row r="548" spans="1:11" x14ac:dyDescent="0.2">
      <c r="A548" s="596">
        <v>676</v>
      </c>
      <c r="B548" s="598" t="s">
        <v>12</v>
      </c>
      <c r="C548" s="598" t="s">
        <v>1729</v>
      </c>
      <c r="D548" s="597">
        <v>1</v>
      </c>
      <c r="E548" s="597">
        <v>0</v>
      </c>
      <c r="F548" s="597">
        <v>0</v>
      </c>
      <c r="G548" s="597">
        <v>0</v>
      </c>
      <c r="H548" s="596" t="s">
        <v>1153</v>
      </c>
      <c r="I548" s="598" t="s">
        <v>1154</v>
      </c>
      <c r="J548" s="596">
        <v>1</v>
      </c>
      <c r="K548" s="596">
        <v>23</v>
      </c>
    </row>
    <row r="549" spans="1:11" x14ac:dyDescent="0.2">
      <c r="A549" s="596">
        <v>677</v>
      </c>
      <c r="B549" s="598" t="s">
        <v>12</v>
      </c>
      <c r="C549" s="598" t="s">
        <v>1730</v>
      </c>
      <c r="D549" s="597">
        <v>1</v>
      </c>
      <c r="E549" s="597">
        <v>0</v>
      </c>
      <c r="F549" s="597">
        <v>0</v>
      </c>
      <c r="G549" s="597">
        <v>0</v>
      </c>
      <c r="H549" s="596" t="s">
        <v>1153</v>
      </c>
      <c r="I549" s="598" t="s">
        <v>1157</v>
      </c>
      <c r="J549" s="596">
        <v>2</v>
      </c>
      <c r="K549" s="596">
        <v>23</v>
      </c>
    </row>
    <row r="550" spans="1:11" x14ac:dyDescent="0.2">
      <c r="A550" s="596">
        <v>678</v>
      </c>
      <c r="B550" s="598" t="s">
        <v>12</v>
      </c>
      <c r="C550" s="598" t="s">
        <v>1731</v>
      </c>
      <c r="D550" s="597">
        <v>1</v>
      </c>
      <c r="E550" s="597">
        <v>0</v>
      </c>
      <c r="F550" s="597">
        <v>0</v>
      </c>
      <c r="G550" s="597">
        <v>0</v>
      </c>
      <c r="H550" s="596" t="s">
        <v>1153</v>
      </c>
      <c r="I550" s="598" t="s">
        <v>1158</v>
      </c>
      <c r="J550" s="596">
        <v>3</v>
      </c>
      <c r="K550" s="596">
        <v>23</v>
      </c>
    </row>
    <row r="551" spans="1:11" x14ac:dyDescent="0.2">
      <c r="A551" s="596">
        <v>679</v>
      </c>
      <c r="B551" s="598" t="s">
        <v>12</v>
      </c>
      <c r="C551" s="598" t="s">
        <v>1732</v>
      </c>
      <c r="D551" s="597">
        <v>1</v>
      </c>
      <c r="E551" s="597">
        <v>0</v>
      </c>
      <c r="F551" s="597">
        <v>0</v>
      </c>
      <c r="G551" s="597">
        <v>0</v>
      </c>
      <c r="H551" s="596" t="s">
        <v>1153</v>
      </c>
      <c r="I551" s="598" t="s">
        <v>1159</v>
      </c>
      <c r="J551" s="596">
        <v>4</v>
      </c>
      <c r="K551" s="596">
        <v>23</v>
      </c>
    </row>
    <row r="552" spans="1:11" x14ac:dyDescent="0.2">
      <c r="A552" s="596">
        <v>680</v>
      </c>
      <c r="B552" s="598" t="s">
        <v>12</v>
      </c>
      <c r="C552" s="598" t="s">
        <v>1733</v>
      </c>
      <c r="D552" s="597">
        <v>1</v>
      </c>
      <c r="E552" s="597">
        <v>0</v>
      </c>
      <c r="F552" s="597">
        <v>0</v>
      </c>
      <c r="G552" s="597">
        <v>0</v>
      </c>
      <c r="H552" s="596" t="s">
        <v>1153</v>
      </c>
      <c r="I552" s="598" t="s">
        <v>1160</v>
      </c>
      <c r="J552" s="596">
        <v>5</v>
      </c>
      <c r="K552" s="596">
        <v>23</v>
      </c>
    </row>
    <row r="553" spans="1:11" x14ac:dyDescent="0.2">
      <c r="A553" s="596">
        <v>681</v>
      </c>
      <c r="B553" s="598" t="s">
        <v>12</v>
      </c>
      <c r="C553" s="598" t="s">
        <v>1734</v>
      </c>
      <c r="D553" s="597">
        <v>1</v>
      </c>
      <c r="E553" s="597">
        <v>0</v>
      </c>
      <c r="F553" s="597">
        <v>0</v>
      </c>
      <c r="G553" s="597">
        <v>0</v>
      </c>
      <c r="H553" s="596" t="s">
        <v>1153</v>
      </c>
      <c r="I553" s="598" t="s">
        <v>1161</v>
      </c>
      <c r="J553" s="596">
        <v>6</v>
      </c>
      <c r="K553" s="596">
        <v>23</v>
      </c>
    </row>
    <row r="554" spans="1:11" x14ac:dyDescent="0.2">
      <c r="A554" s="596">
        <v>682</v>
      </c>
      <c r="B554" s="598" t="s">
        <v>12</v>
      </c>
      <c r="C554" s="598" t="s">
        <v>1735</v>
      </c>
      <c r="D554" s="597">
        <v>1</v>
      </c>
      <c r="E554" s="597">
        <v>0</v>
      </c>
      <c r="F554" s="597">
        <v>0</v>
      </c>
      <c r="G554" s="597">
        <v>0</v>
      </c>
      <c r="H554" s="596" t="s">
        <v>1153</v>
      </c>
      <c r="I554" s="598" t="s">
        <v>1162</v>
      </c>
      <c r="J554" s="596">
        <v>7</v>
      </c>
      <c r="K554" s="596">
        <v>23</v>
      </c>
    </row>
    <row r="555" spans="1:11" x14ac:dyDescent="0.2">
      <c r="A555" s="596">
        <v>683</v>
      </c>
      <c r="B555" s="598" t="s">
        <v>12</v>
      </c>
      <c r="C555" s="598" t="s">
        <v>1736</v>
      </c>
      <c r="D555" s="597">
        <v>1</v>
      </c>
      <c r="E555" s="597">
        <v>0</v>
      </c>
      <c r="F555" s="597">
        <v>0</v>
      </c>
      <c r="G555" s="597">
        <v>0</v>
      </c>
      <c r="H555" s="596" t="s">
        <v>1153</v>
      </c>
      <c r="I555" s="598" t="s">
        <v>1163</v>
      </c>
      <c r="J555" s="596">
        <v>8</v>
      </c>
      <c r="K555" s="596">
        <v>23</v>
      </c>
    </row>
    <row r="556" spans="1:11" x14ac:dyDescent="0.2">
      <c r="A556" s="596">
        <v>684</v>
      </c>
      <c r="B556" s="598" t="s">
        <v>12</v>
      </c>
      <c r="C556" s="598" t="s">
        <v>1737</v>
      </c>
      <c r="D556" s="597">
        <v>1</v>
      </c>
      <c r="E556" s="597">
        <v>0</v>
      </c>
      <c r="F556" s="597">
        <v>0</v>
      </c>
      <c r="G556" s="597">
        <v>0</v>
      </c>
      <c r="H556" s="596" t="s">
        <v>1153</v>
      </c>
      <c r="I556" s="598" t="s">
        <v>1164</v>
      </c>
      <c r="J556" s="596">
        <v>9</v>
      </c>
      <c r="K556" s="596">
        <v>23</v>
      </c>
    </row>
    <row r="557" spans="1:11" x14ac:dyDescent="0.2">
      <c r="A557" s="596">
        <v>685</v>
      </c>
      <c r="B557" s="598" t="s">
        <v>12</v>
      </c>
      <c r="C557" s="598" t="s">
        <v>1738</v>
      </c>
      <c r="D557" s="597">
        <v>0</v>
      </c>
      <c r="E557" s="597">
        <v>0</v>
      </c>
      <c r="F557" s="597">
        <v>0</v>
      </c>
      <c r="G557" s="597">
        <v>0</v>
      </c>
      <c r="H557" s="596" t="s">
        <v>1156</v>
      </c>
      <c r="I557" s="598" t="s">
        <v>1165</v>
      </c>
      <c r="J557" s="596">
        <v>10</v>
      </c>
      <c r="K557" s="596">
        <v>23</v>
      </c>
    </row>
    <row r="558" spans="1:11" x14ac:dyDescent="0.2">
      <c r="A558" s="596">
        <v>687</v>
      </c>
      <c r="B558" s="598" t="s">
        <v>12</v>
      </c>
      <c r="C558" s="598" t="s">
        <v>1739</v>
      </c>
      <c r="D558" s="597">
        <v>1</v>
      </c>
      <c r="E558" s="597">
        <v>0</v>
      </c>
      <c r="F558" s="597">
        <v>0</v>
      </c>
      <c r="G558" s="597">
        <v>0</v>
      </c>
      <c r="H558" s="596" t="s">
        <v>1153</v>
      </c>
      <c r="I558" s="598" t="s">
        <v>1166</v>
      </c>
      <c r="J558" s="596">
        <v>12</v>
      </c>
      <c r="K558" s="596">
        <v>23</v>
      </c>
    </row>
    <row r="559" spans="1:11" x14ac:dyDescent="0.2">
      <c r="A559" s="596">
        <v>688</v>
      </c>
      <c r="B559" s="598" t="s">
        <v>12</v>
      </c>
      <c r="C559" s="598" t="s">
        <v>1740</v>
      </c>
      <c r="D559" s="597">
        <v>1</v>
      </c>
      <c r="E559" s="597">
        <v>0</v>
      </c>
      <c r="F559" s="597">
        <v>0</v>
      </c>
      <c r="G559" s="597">
        <v>0</v>
      </c>
      <c r="H559" s="596" t="s">
        <v>1153</v>
      </c>
      <c r="I559" s="598" t="s">
        <v>1167</v>
      </c>
      <c r="J559" s="596">
        <v>13</v>
      </c>
      <c r="K559" s="596">
        <v>23</v>
      </c>
    </row>
    <row r="560" spans="1:11" x14ac:dyDescent="0.2">
      <c r="A560" s="596">
        <v>690</v>
      </c>
      <c r="B560" s="598" t="s">
        <v>12</v>
      </c>
      <c r="C560" s="598" t="s">
        <v>1741</v>
      </c>
      <c r="D560" s="597">
        <v>1</v>
      </c>
      <c r="E560" s="597">
        <v>0</v>
      </c>
      <c r="F560" s="597">
        <v>0</v>
      </c>
      <c r="G560" s="597">
        <v>0</v>
      </c>
      <c r="H560" s="596" t="s">
        <v>1153</v>
      </c>
      <c r="I560" s="598" t="s">
        <v>1168</v>
      </c>
      <c r="J560" s="596">
        <v>15</v>
      </c>
      <c r="K560" s="596">
        <v>23</v>
      </c>
    </row>
    <row r="561" spans="1:11" x14ac:dyDescent="0.2">
      <c r="A561" s="596">
        <v>692</v>
      </c>
      <c r="B561" s="598" t="s">
        <v>12</v>
      </c>
      <c r="C561" s="598" t="s">
        <v>1742</v>
      </c>
      <c r="D561" s="597">
        <v>0</v>
      </c>
      <c r="E561" s="597">
        <v>0</v>
      </c>
      <c r="F561" s="597">
        <v>0</v>
      </c>
      <c r="G561" s="597">
        <v>0</v>
      </c>
      <c r="H561" s="596" t="s">
        <v>1156</v>
      </c>
      <c r="I561" s="598" t="s">
        <v>1169</v>
      </c>
      <c r="J561" s="596">
        <v>17</v>
      </c>
      <c r="K561" s="596">
        <v>23</v>
      </c>
    </row>
    <row r="562" spans="1:11" x14ac:dyDescent="0.2">
      <c r="A562" s="596">
        <v>693</v>
      </c>
      <c r="B562" s="598" t="s">
        <v>12</v>
      </c>
      <c r="C562" s="598" t="s">
        <v>1743</v>
      </c>
      <c r="D562" s="597">
        <v>0.1</v>
      </c>
      <c r="E562" s="597">
        <v>0</v>
      </c>
      <c r="F562" s="597">
        <v>0</v>
      </c>
      <c r="G562" s="597">
        <v>0</v>
      </c>
      <c r="H562" s="596" t="s">
        <v>1153</v>
      </c>
      <c r="I562" s="598" t="s">
        <v>1170</v>
      </c>
      <c r="J562" s="596">
        <v>18</v>
      </c>
      <c r="K562" s="596">
        <v>23</v>
      </c>
    </row>
    <row r="563" spans="1:11" x14ac:dyDescent="0.2">
      <c r="A563" s="596">
        <v>694</v>
      </c>
      <c r="B563" s="598" t="s">
        <v>12</v>
      </c>
      <c r="C563" s="598" t="s">
        <v>1744</v>
      </c>
      <c r="D563" s="597">
        <v>0.1</v>
      </c>
      <c r="E563" s="597">
        <v>0</v>
      </c>
      <c r="F563" s="597">
        <v>0</v>
      </c>
      <c r="G563" s="597">
        <v>0</v>
      </c>
      <c r="H563" s="596" t="s">
        <v>1153</v>
      </c>
      <c r="I563" s="598" t="s">
        <v>1171</v>
      </c>
      <c r="J563" s="596">
        <v>19</v>
      </c>
      <c r="K563" s="596">
        <v>23</v>
      </c>
    </row>
    <row r="564" spans="1:11" x14ac:dyDescent="0.2">
      <c r="A564" s="596">
        <v>695</v>
      </c>
      <c r="B564" s="598" t="s">
        <v>12</v>
      </c>
      <c r="C564" s="598" t="s">
        <v>1745</v>
      </c>
      <c r="D564" s="597">
        <v>0.1</v>
      </c>
      <c r="E564" s="597">
        <v>0</v>
      </c>
      <c r="F564" s="597">
        <v>0</v>
      </c>
      <c r="G564" s="597">
        <v>0</v>
      </c>
      <c r="H564" s="596" t="s">
        <v>1153</v>
      </c>
      <c r="I564" s="598" t="s">
        <v>1172</v>
      </c>
      <c r="J564" s="596">
        <v>20</v>
      </c>
      <c r="K564" s="596">
        <v>23</v>
      </c>
    </row>
    <row r="565" spans="1:11" x14ac:dyDescent="0.2">
      <c r="A565" s="596">
        <v>696</v>
      </c>
      <c r="B565" s="598" t="s">
        <v>12</v>
      </c>
      <c r="C565" s="598" t="s">
        <v>1746</v>
      </c>
      <c r="D565" s="597">
        <v>1</v>
      </c>
      <c r="E565" s="597">
        <v>0</v>
      </c>
      <c r="F565" s="597">
        <v>0</v>
      </c>
      <c r="G565" s="597">
        <v>0</v>
      </c>
      <c r="H565" s="596" t="s">
        <v>1153</v>
      </c>
      <c r="I565" s="598" t="s">
        <v>1173</v>
      </c>
      <c r="J565" s="596">
        <v>21</v>
      </c>
      <c r="K565" s="596">
        <v>23</v>
      </c>
    </row>
    <row r="566" spans="1:11" x14ac:dyDescent="0.2">
      <c r="A566" s="596">
        <v>697</v>
      </c>
      <c r="B566" s="598" t="s">
        <v>12</v>
      </c>
      <c r="C566" s="598" t="s">
        <v>1747</v>
      </c>
      <c r="D566" s="597">
        <v>1</v>
      </c>
      <c r="E566" s="597">
        <v>0</v>
      </c>
      <c r="F566" s="597">
        <v>0</v>
      </c>
      <c r="G566" s="597">
        <v>0</v>
      </c>
      <c r="H566" s="596" t="s">
        <v>1153</v>
      </c>
      <c r="I566" s="598" t="s">
        <v>1174</v>
      </c>
      <c r="J566" s="596">
        <v>22</v>
      </c>
      <c r="K566" s="596">
        <v>23</v>
      </c>
    </row>
    <row r="567" spans="1:11" x14ac:dyDescent="0.2">
      <c r="A567" s="596">
        <v>698</v>
      </c>
      <c r="B567" s="598" t="s">
        <v>12</v>
      </c>
      <c r="C567" s="598" t="s">
        <v>1748</v>
      </c>
      <c r="D567" s="597">
        <v>0</v>
      </c>
      <c r="E567" s="597">
        <v>0</v>
      </c>
      <c r="F567" s="597">
        <v>0</v>
      </c>
      <c r="G567" s="597">
        <v>0</v>
      </c>
      <c r="H567" s="596" t="s">
        <v>1156</v>
      </c>
      <c r="I567" s="598" t="s">
        <v>1175</v>
      </c>
      <c r="J567" s="596">
        <v>23</v>
      </c>
      <c r="K567" s="596">
        <v>23</v>
      </c>
    </row>
    <row r="568" spans="1:11" x14ac:dyDescent="0.2">
      <c r="A568" s="596">
        <v>699</v>
      </c>
      <c r="B568" s="598" t="s">
        <v>12</v>
      </c>
      <c r="C568" s="598" t="s">
        <v>1749</v>
      </c>
      <c r="D568" s="597">
        <v>1</v>
      </c>
      <c r="E568" s="597">
        <v>0</v>
      </c>
      <c r="F568" s="597">
        <v>0</v>
      </c>
      <c r="G568" s="597">
        <v>0</v>
      </c>
      <c r="H568" s="596" t="s">
        <v>1153</v>
      </c>
      <c r="I568" s="598" t="s">
        <v>1176</v>
      </c>
      <c r="J568" s="596">
        <v>24</v>
      </c>
      <c r="K568" s="596">
        <v>23</v>
      </c>
    </row>
    <row r="569" spans="1:11" x14ac:dyDescent="0.2">
      <c r="A569" s="596">
        <v>700</v>
      </c>
      <c r="B569" s="598" t="s">
        <v>12</v>
      </c>
      <c r="C569" s="598" t="s">
        <v>1750</v>
      </c>
      <c r="D569" s="597">
        <v>1</v>
      </c>
      <c r="E569" s="597">
        <v>0</v>
      </c>
      <c r="F569" s="597">
        <v>0</v>
      </c>
      <c r="G569" s="597">
        <v>0</v>
      </c>
      <c r="H569" s="596" t="s">
        <v>1153</v>
      </c>
      <c r="I569" s="598" t="s">
        <v>1177</v>
      </c>
      <c r="J569" s="596">
        <v>25</v>
      </c>
      <c r="K569" s="596">
        <v>23</v>
      </c>
    </row>
    <row r="570" spans="1:11" x14ac:dyDescent="0.2">
      <c r="A570" s="596">
        <v>701</v>
      </c>
      <c r="B570" s="598" t="s">
        <v>12</v>
      </c>
      <c r="C570" s="598" t="s">
        <v>1751</v>
      </c>
      <c r="D570" s="597">
        <v>1</v>
      </c>
      <c r="E570" s="597">
        <v>0</v>
      </c>
      <c r="F570" s="597">
        <v>0</v>
      </c>
      <c r="G570" s="597">
        <v>0</v>
      </c>
      <c r="H570" s="596" t="s">
        <v>1153</v>
      </c>
      <c r="I570" s="598" t="s">
        <v>1178</v>
      </c>
      <c r="J570" s="596">
        <v>26</v>
      </c>
      <c r="K570" s="596">
        <v>23</v>
      </c>
    </row>
    <row r="571" spans="1:11" x14ac:dyDescent="0.2">
      <c r="A571" s="596">
        <v>703</v>
      </c>
      <c r="B571" s="598" t="s">
        <v>12</v>
      </c>
      <c r="C571" s="598" t="s">
        <v>1752</v>
      </c>
      <c r="D571" s="597">
        <v>0.1</v>
      </c>
      <c r="E571" s="597">
        <v>0</v>
      </c>
      <c r="F571" s="597">
        <v>0</v>
      </c>
      <c r="G571" s="597">
        <v>0</v>
      </c>
      <c r="H571" s="596" t="s">
        <v>1153</v>
      </c>
      <c r="I571" s="598" t="s">
        <v>1179</v>
      </c>
      <c r="J571" s="596">
        <v>28</v>
      </c>
      <c r="K571" s="596">
        <v>23</v>
      </c>
    </row>
    <row r="572" spans="1:11" x14ac:dyDescent="0.2">
      <c r="A572" s="596">
        <v>704</v>
      </c>
      <c r="B572" s="598" t="s">
        <v>12</v>
      </c>
      <c r="C572" s="598" t="s">
        <v>1753</v>
      </c>
      <c r="D572" s="597">
        <v>0.1</v>
      </c>
      <c r="E572" s="597">
        <v>0</v>
      </c>
      <c r="F572" s="597">
        <v>0</v>
      </c>
      <c r="G572" s="597">
        <v>0</v>
      </c>
      <c r="H572" s="596" t="s">
        <v>1153</v>
      </c>
      <c r="I572" s="598" t="s">
        <v>1180</v>
      </c>
      <c r="J572" s="596">
        <v>29</v>
      </c>
      <c r="K572" s="596">
        <v>23</v>
      </c>
    </row>
    <row r="573" spans="1:11" x14ac:dyDescent="0.2">
      <c r="A573" s="596">
        <v>705</v>
      </c>
      <c r="B573" s="598" t="s">
        <v>12</v>
      </c>
      <c r="C573" s="598" t="s">
        <v>1754</v>
      </c>
      <c r="D573" s="597">
        <v>0.1</v>
      </c>
      <c r="E573" s="597">
        <v>0</v>
      </c>
      <c r="F573" s="597">
        <v>0</v>
      </c>
      <c r="G573" s="597">
        <v>0</v>
      </c>
      <c r="I573" s="598" t="s">
        <v>1181</v>
      </c>
      <c r="J573" s="596">
        <v>30</v>
      </c>
      <c r="K573" s="596">
        <v>23</v>
      </c>
    </row>
    <row r="574" spans="1:11" x14ac:dyDescent="0.2">
      <c r="A574" s="596">
        <v>708</v>
      </c>
      <c r="B574" s="598" t="s">
        <v>7</v>
      </c>
      <c r="C574" s="598" t="s">
        <v>1755</v>
      </c>
      <c r="D574" s="597">
        <v>0</v>
      </c>
      <c r="E574" s="597">
        <v>0</v>
      </c>
      <c r="F574" s="597">
        <v>0</v>
      </c>
      <c r="G574" s="597">
        <v>0</v>
      </c>
      <c r="H574" s="596" t="s">
        <v>1156</v>
      </c>
      <c r="I574" s="598" t="s">
        <v>1154</v>
      </c>
      <c r="J574" s="596">
        <v>1</v>
      </c>
      <c r="K574" s="596">
        <v>24</v>
      </c>
    </row>
    <row r="575" spans="1:11" x14ac:dyDescent="0.2">
      <c r="A575" s="596">
        <v>709</v>
      </c>
      <c r="B575" s="598" t="s">
        <v>7</v>
      </c>
      <c r="C575" s="598" t="s">
        <v>1756</v>
      </c>
      <c r="D575" s="597">
        <v>0</v>
      </c>
      <c r="E575" s="597">
        <v>0</v>
      </c>
      <c r="F575" s="597">
        <v>0</v>
      </c>
      <c r="G575" s="597">
        <v>0</v>
      </c>
      <c r="H575" s="596" t="s">
        <v>1156</v>
      </c>
      <c r="I575" s="598" t="s">
        <v>1157</v>
      </c>
      <c r="J575" s="596">
        <v>2</v>
      </c>
      <c r="K575" s="596">
        <v>24</v>
      </c>
    </row>
    <row r="576" spans="1:11" x14ac:dyDescent="0.2">
      <c r="A576" s="596">
        <v>710</v>
      </c>
      <c r="B576" s="598" t="s">
        <v>7</v>
      </c>
      <c r="C576" s="598" t="s">
        <v>1757</v>
      </c>
      <c r="D576" s="597">
        <v>0</v>
      </c>
      <c r="E576" s="597">
        <v>0</v>
      </c>
      <c r="F576" s="597">
        <v>0</v>
      </c>
      <c r="G576" s="597">
        <v>0</v>
      </c>
      <c r="H576" s="596" t="s">
        <v>1156</v>
      </c>
      <c r="I576" s="598" t="s">
        <v>1158</v>
      </c>
      <c r="J576" s="596">
        <v>3</v>
      </c>
      <c r="K576" s="596">
        <v>24</v>
      </c>
    </row>
    <row r="577" spans="1:11" x14ac:dyDescent="0.2">
      <c r="A577" s="596">
        <v>711</v>
      </c>
      <c r="B577" s="598" t="s">
        <v>7</v>
      </c>
      <c r="C577" s="598" t="s">
        <v>1758</v>
      </c>
      <c r="D577" s="597">
        <v>0</v>
      </c>
      <c r="E577" s="597">
        <v>0</v>
      </c>
      <c r="F577" s="597">
        <v>0</v>
      </c>
      <c r="G577" s="597">
        <v>0</v>
      </c>
      <c r="H577" s="596" t="s">
        <v>1156</v>
      </c>
      <c r="I577" s="598" t="s">
        <v>1159</v>
      </c>
      <c r="J577" s="596">
        <v>4</v>
      </c>
      <c r="K577" s="596">
        <v>24</v>
      </c>
    </row>
    <row r="578" spans="1:11" x14ac:dyDescent="0.2">
      <c r="A578" s="596">
        <v>712</v>
      </c>
      <c r="B578" s="598" t="s">
        <v>7</v>
      </c>
      <c r="C578" s="598" t="s">
        <v>1759</v>
      </c>
      <c r="D578" s="597">
        <v>0</v>
      </c>
      <c r="E578" s="597">
        <v>0</v>
      </c>
      <c r="F578" s="597">
        <v>0</v>
      </c>
      <c r="G578" s="597">
        <v>0</v>
      </c>
      <c r="H578" s="596" t="s">
        <v>1156</v>
      </c>
      <c r="I578" s="598" t="s">
        <v>1160</v>
      </c>
      <c r="J578" s="596">
        <v>5</v>
      </c>
      <c r="K578" s="596">
        <v>24</v>
      </c>
    </row>
    <row r="579" spans="1:11" x14ac:dyDescent="0.2">
      <c r="A579" s="596">
        <v>713</v>
      </c>
      <c r="B579" s="598" t="s">
        <v>7</v>
      </c>
      <c r="C579" s="598" t="s">
        <v>1760</v>
      </c>
      <c r="D579" s="597">
        <v>0</v>
      </c>
      <c r="E579" s="597">
        <v>0</v>
      </c>
      <c r="F579" s="597">
        <v>0</v>
      </c>
      <c r="G579" s="597">
        <v>0</v>
      </c>
      <c r="H579" s="596" t="s">
        <v>1156</v>
      </c>
      <c r="I579" s="598" t="s">
        <v>1161</v>
      </c>
      <c r="J579" s="596">
        <v>6</v>
      </c>
      <c r="K579" s="596">
        <v>24</v>
      </c>
    </row>
    <row r="580" spans="1:11" x14ac:dyDescent="0.2">
      <c r="A580" s="596">
        <v>714</v>
      </c>
      <c r="B580" s="598" t="s">
        <v>7</v>
      </c>
      <c r="C580" s="598" t="s">
        <v>1761</v>
      </c>
      <c r="D580" s="597">
        <v>0</v>
      </c>
      <c r="E580" s="597">
        <v>0</v>
      </c>
      <c r="F580" s="597">
        <v>0</v>
      </c>
      <c r="G580" s="597">
        <v>0</v>
      </c>
      <c r="H580" s="596" t="s">
        <v>1156</v>
      </c>
      <c r="I580" s="598" t="s">
        <v>1162</v>
      </c>
      <c r="J580" s="596">
        <v>7</v>
      </c>
      <c r="K580" s="596">
        <v>24</v>
      </c>
    </row>
    <row r="581" spans="1:11" x14ac:dyDescent="0.2">
      <c r="A581" s="596">
        <v>715</v>
      </c>
      <c r="B581" s="598" t="s">
        <v>7</v>
      </c>
      <c r="C581" s="598" t="s">
        <v>1762</v>
      </c>
      <c r="D581" s="597">
        <v>0</v>
      </c>
      <c r="E581" s="597">
        <v>0</v>
      </c>
      <c r="F581" s="597">
        <v>0</v>
      </c>
      <c r="G581" s="597">
        <v>0</v>
      </c>
      <c r="H581" s="596" t="s">
        <v>1156</v>
      </c>
      <c r="I581" s="598" t="s">
        <v>1163</v>
      </c>
      <c r="J581" s="596">
        <v>8</v>
      </c>
      <c r="K581" s="596">
        <v>24</v>
      </c>
    </row>
    <row r="582" spans="1:11" x14ac:dyDescent="0.2">
      <c r="A582" s="596">
        <v>716</v>
      </c>
      <c r="B582" s="598" t="s">
        <v>7</v>
      </c>
      <c r="C582" s="598" t="s">
        <v>1763</v>
      </c>
      <c r="D582" s="597">
        <v>0</v>
      </c>
      <c r="E582" s="597">
        <v>0</v>
      </c>
      <c r="F582" s="597">
        <v>0</v>
      </c>
      <c r="G582" s="597">
        <v>0</v>
      </c>
      <c r="H582" s="596" t="s">
        <v>1156</v>
      </c>
      <c r="I582" s="598" t="s">
        <v>1164</v>
      </c>
      <c r="J582" s="596">
        <v>9</v>
      </c>
      <c r="K582" s="596">
        <v>24</v>
      </c>
    </row>
    <row r="583" spans="1:11" x14ac:dyDescent="0.2">
      <c r="A583" s="596">
        <v>717</v>
      </c>
      <c r="B583" s="598" t="s">
        <v>7</v>
      </c>
      <c r="C583" s="598" t="s">
        <v>1764</v>
      </c>
      <c r="D583" s="597">
        <v>0</v>
      </c>
      <c r="E583" s="597">
        <v>0</v>
      </c>
      <c r="F583" s="597">
        <v>0</v>
      </c>
      <c r="G583" s="597">
        <v>0</v>
      </c>
      <c r="H583" s="596" t="s">
        <v>1156</v>
      </c>
      <c r="I583" s="598" t="s">
        <v>1165</v>
      </c>
      <c r="J583" s="596">
        <v>10</v>
      </c>
      <c r="K583" s="596">
        <v>24</v>
      </c>
    </row>
    <row r="584" spans="1:11" x14ac:dyDescent="0.2">
      <c r="A584" s="596">
        <v>719</v>
      </c>
      <c r="B584" s="598" t="s">
        <v>7</v>
      </c>
      <c r="C584" s="598" t="s">
        <v>1765</v>
      </c>
      <c r="D584" s="597">
        <v>0</v>
      </c>
      <c r="E584" s="597">
        <v>0</v>
      </c>
      <c r="F584" s="597">
        <v>0</v>
      </c>
      <c r="G584" s="597">
        <v>0</v>
      </c>
      <c r="H584" s="596" t="s">
        <v>1156</v>
      </c>
      <c r="I584" s="598" t="s">
        <v>1166</v>
      </c>
      <c r="J584" s="596">
        <v>12</v>
      </c>
      <c r="K584" s="596">
        <v>24</v>
      </c>
    </row>
    <row r="585" spans="1:11" x14ac:dyDescent="0.2">
      <c r="A585" s="596">
        <v>720</v>
      </c>
      <c r="B585" s="598" t="s">
        <v>7</v>
      </c>
      <c r="C585" s="598" t="s">
        <v>1766</v>
      </c>
      <c r="D585" s="597">
        <v>0</v>
      </c>
      <c r="E585" s="597">
        <v>0</v>
      </c>
      <c r="F585" s="597">
        <v>0</v>
      </c>
      <c r="G585" s="597">
        <v>0</v>
      </c>
      <c r="H585" s="596" t="s">
        <v>1156</v>
      </c>
      <c r="I585" s="598" t="s">
        <v>1167</v>
      </c>
      <c r="J585" s="596">
        <v>13</v>
      </c>
      <c r="K585" s="596">
        <v>24</v>
      </c>
    </row>
    <row r="586" spans="1:11" x14ac:dyDescent="0.2">
      <c r="A586" s="596">
        <v>722</v>
      </c>
      <c r="B586" s="598" t="s">
        <v>7</v>
      </c>
      <c r="C586" s="598" t="s">
        <v>1767</v>
      </c>
      <c r="D586" s="597">
        <v>0</v>
      </c>
      <c r="E586" s="597">
        <v>0</v>
      </c>
      <c r="F586" s="597">
        <v>0</v>
      </c>
      <c r="G586" s="597">
        <v>0</v>
      </c>
      <c r="H586" s="596" t="s">
        <v>1156</v>
      </c>
      <c r="I586" s="598" t="s">
        <v>1168</v>
      </c>
      <c r="J586" s="596">
        <v>15</v>
      </c>
      <c r="K586" s="596">
        <v>24</v>
      </c>
    </row>
    <row r="587" spans="1:11" x14ac:dyDescent="0.2">
      <c r="A587" s="596">
        <v>724</v>
      </c>
      <c r="B587" s="598" t="s">
        <v>7</v>
      </c>
      <c r="C587" s="598" t="s">
        <v>1768</v>
      </c>
      <c r="D587" s="597">
        <v>0</v>
      </c>
      <c r="E587" s="597">
        <v>0</v>
      </c>
      <c r="F587" s="597">
        <v>0</v>
      </c>
      <c r="G587" s="597">
        <v>0</v>
      </c>
      <c r="H587" s="596" t="s">
        <v>1156</v>
      </c>
      <c r="I587" s="598" t="s">
        <v>1169</v>
      </c>
      <c r="J587" s="596">
        <v>17</v>
      </c>
      <c r="K587" s="596">
        <v>24</v>
      </c>
    </row>
    <row r="588" spans="1:11" x14ac:dyDescent="0.2">
      <c r="A588" s="596">
        <v>725</v>
      </c>
      <c r="B588" s="598" t="s">
        <v>7</v>
      </c>
      <c r="C588" s="598" t="s">
        <v>1769</v>
      </c>
      <c r="D588" s="597">
        <v>0</v>
      </c>
      <c r="E588" s="597">
        <v>0</v>
      </c>
      <c r="F588" s="597">
        <v>0</v>
      </c>
      <c r="G588" s="597">
        <v>0</v>
      </c>
      <c r="H588" s="596" t="s">
        <v>1156</v>
      </c>
      <c r="I588" s="598" t="s">
        <v>1170</v>
      </c>
      <c r="J588" s="596">
        <v>18</v>
      </c>
      <c r="K588" s="596">
        <v>24</v>
      </c>
    </row>
    <row r="589" spans="1:11" x14ac:dyDescent="0.2">
      <c r="A589" s="596">
        <v>726</v>
      </c>
      <c r="B589" s="598" t="s">
        <v>7</v>
      </c>
      <c r="C589" s="598" t="s">
        <v>1770</v>
      </c>
      <c r="D589" s="597">
        <v>0</v>
      </c>
      <c r="E589" s="597">
        <v>0</v>
      </c>
      <c r="F589" s="597">
        <v>0</v>
      </c>
      <c r="G589" s="597">
        <v>0</v>
      </c>
      <c r="H589" s="596" t="s">
        <v>1156</v>
      </c>
      <c r="I589" s="598" t="s">
        <v>1171</v>
      </c>
      <c r="J589" s="596">
        <v>19</v>
      </c>
      <c r="K589" s="596">
        <v>24</v>
      </c>
    </row>
    <row r="590" spans="1:11" x14ac:dyDescent="0.2">
      <c r="A590" s="596">
        <v>727</v>
      </c>
      <c r="B590" s="598" t="s">
        <v>7</v>
      </c>
      <c r="C590" s="598" t="s">
        <v>1771</v>
      </c>
      <c r="D590" s="597">
        <v>0</v>
      </c>
      <c r="E590" s="597">
        <v>0</v>
      </c>
      <c r="F590" s="597">
        <v>0</v>
      </c>
      <c r="G590" s="597">
        <v>0</v>
      </c>
      <c r="H590" s="596" t="s">
        <v>1156</v>
      </c>
      <c r="I590" s="598" t="s">
        <v>1172</v>
      </c>
      <c r="J590" s="596">
        <v>20</v>
      </c>
      <c r="K590" s="596">
        <v>24</v>
      </c>
    </row>
    <row r="591" spans="1:11" x14ac:dyDescent="0.2">
      <c r="A591" s="596">
        <v>728</v>
      </c>
      <c r="B591" s="598" t="s">
        <v>7</v>
      </c>
      <c r="C591" s="598" t="s">
        <v>1772</v>
      </c>
      <c r="D591" s="597">
        <v>0</v>
      </c>
      <c r="E591" s="597">
        <v>0</v>
      </c>
      <c r="F591" s="597">
        <v>0</v>
      </c>
      <c r="G591" s="597">
        <v>0</v>
      </c>
      <c r="H591" s="596" t="s">
        <v>1156</v>
      </c>
      <c r="I591" s="598" t="s">
        <v>1173</v>
      </c>
      <c r="J591" s="596">
        <v>21</v>
      </c>
      <c r="K591" s="596">
        <v>24</v>
      </c>
    </row>
    <row r="592" spans="1:11" x14ac:dyDescent="0.2">
      <c r="A592" s="596">
        <v>729</v>
      </c>
      <c r="B592" s="598" t="s">
        <v>7</v>
      </c>
      <c r="C592" s="598" t="s">
        <v>1773</v>
      </c>
      <c r="D592" s="597">
        <v>0</v>
      </c>
      <c r="E592" s="597">
        <v>0</v>
      </c>
      <c r="F592" s="597">
        <v>0</v>
      </c>
      <c r="G592" s="597">
        <v>0</v>
      </c>
      <c r="H592" s="596" t="s">
        <v>1156</v>
      </c>
      <c r="I592" s="598" t="s">
        <v>1174</v>
      </c>
      <c r="J592" s="596">
        <v>22</v>
      </c>
      <c r="K592" s="596">
        <v>24</v>
      </c>
    </row>
    <row r="593" spans="1:11" x14ac:dyDescent="0.2">
      <c r="A593" s="596">
        <v>730</v>
      </c>
      <c r="B593" s="598" t="s">
        <v>7</v>
      </c>
      <c r="C593" s="598" t="s">
        <v>1774</v>
      </c>
      <c r="D593" s="597">
        <v>0</v>
      </c>
      <c r="E593" s="597">
        <v>0</v>
      </c>
      <c r="F593" s="597">
        <v>0</v>
      </c>
      <c r="G593" s="597">
        <v>0</v>
      </c>
      <c r="H593" s="596" t="s">
        <v>1156</v>
      </c>
      <c r="I593" s="598" t="s">
        <v>1175</v>
      </c>
      <c r="J593" s="596">
        <v>23</v>
      </c>
      <c r="K593" s="596">
        <v>24</v>
      </c>
    </row>
    <row r="594" spans="1:11" x14ac:dyDescent="0.2">
      <c r="A594" s="596">
        <v>731</v>
      </c>
      <c r="B594" s="598" t="s">
        <v>7</v>
      </c>
      <c r="C594" s="598" t="s">
        <v>1775</v>
      </c>
      <c r="D594" s="597">
        <v>0</v>
      </c>
      <c r="E594" s="597">
        <v>0</v>
      </c>
      <c r="F594" s="597">
        <v>0</v>
      </c>
      <c r="G594" s="597">
        <v>0</v>
      </c>
      <c r="H594" s="596" t="s">
        <v>1156</v>
      </c>
      <c r="I594" s="598" t="s">
        <v>1176</v>
      </c>
      <c r="J594" s="596">
        <v>24</v>
      </c>
      <c r="K594" s="596">
        <v>24</v>
      </c>
    </row>
    <row r="595" spans="1:11" x14ac:dyDescent="0.2">
      <c r="A595" s="596">
        <v>732</v>
      </c>
      <c r="B595" s="598" t="s">
        <v>7</v>
      </c>
      <c r="C595" s="598" t="s">
        <v>1776</v>
      </c>
      <c r="D595" s="597">
        <v>0</v>
      </c>
      <c r="E595" s="597">
        <v>0</v>
      </c>
      <c r="F595" s="597">
        <v>0</v>
      </c>
      <c r="G595" s="597">
        <v>0</v>
      </c>
      <c r="H595" s="596" t="s">
        <v>1156</v>
      </c>
      <c r="I595" s="598" t="s">
        <v>1177</v>
      </c>
      <c r="J595" s="596">
        <v>25</v>
      </c>
      <c r="K595" s="596">
        <v>24</v>
      </c>
    </row>
    <row r="596" spans="1:11" x14ac:dyDescent="0.2">
      <c r="A596" s="596">
        <v>733</v>
      </c>
      <c r="B596" s="598" t="s">
        <v>7</v>
      </c>
      <c r="C596" s="598" t="s">
        <v>1777</v>
      </c>
      <c r="D596" s="597">
        <v>0</v>
      </c>
      <c r="E596" s="597">
        <v>0</v>
      </c>
      <c r="F596" s="597">
        <v>0</v>
      </c>
      <c r="G596" s="597">
        <v>0</v>
      </c>
      <c r="I596" s="598" t="s">
        <v>1178</v>
      </c>
      <c r="J596" s="596">
        <v>26</v>
      </c>
      <c r="K596" s="596">
        <v>24</v>
      </c>
    </row>
    <row r="597" spans="1:11" x14ac:dyDescent="0.2">
      <c r="A597" s="596">
        <v>735</v>
      </c>
      <c r="B597" s="598" t="s">
        <v>7</v>
      </c>
      <c r="C597" s="598" t="s">
        <v>1778</v>
      </c>
      <c r="D597" s="597">
        <v>0</v>
      </c>
      <c r="E597" s="597">
        <v>0</v>
      </c>
      <c r="F597" s="597">
        <v>0</v>
      </c>
      <c r="G597" s="597">
        <v>0</v>
      </c>
      <c r="I597" s="598" t="s">
        <v>1179</v>
      </c>
      <c r="J597" s="596">
        <v>28</v>
      </c>
      <c r="K597" s="596">
        <v>24</v>
      </c>
    </row>
    <row r="598" spans="1:11" x14ac:dyDescent="0.2">
      <c r="A598" s="596">
        <v>736</v>
      </c>
      <c r="B598" s="598" t="s">
        <v>7</v>
      </c>
      <c r="C598" s="598" t="s">
        <v>1779</v>
      </c>
      <c r="D598" s="597">
        <v>0</v>
      </c>
      <c r="E598" s="597">
        <v>0</v>
      </c>
      <c r="F598" s="597">
        <v>0</v>
      </c>
      <c r="G598" s="597">
        <v>0</v>
      </c>
      <c r="I598" s="598" t="s">
        <v>1180</v>
      </c>
      <c r="J598" s="596">
        <v>29</v>
      </c>
      <c r="K598" s="596">
        <v>24</v>
      </c>
    </row>
    <row r="599" spans="1:11" x14ac:dyDescent="0.2">
      <c r="A599" s="596">
        <v>737</v>
      </c>
      <c r="B599" s="598" t="s">
        <v>7</v>
      </c>
      <c r="C599" s="598" t="s">
        <v>1780</v>
      </c>
      <c r="D599" s="597">
        <v>0</v>
      </c>
      <c r="E599" s="597">
        <v>0</v>
      </c>
      <c r="F599" s="597">
        <v>0</v>
      </c>
      <c r="G599" s="597">
        <v>0</v>
      </c>
      <c r="I599" s="598" t="s">
        <v>1181</v>
      </c>
      <c r="J599" s="596">
        <v>30</v>
      </c>
      <c r="K599" s="596">
        <v>24</v>
      </c>
    </row>
    <row r="600" spans="1:11" x14ac:dyDescent="0.2">
      <c r="A600" s="596">
        <v>740</v>
      </c>
      <c r="B600" s="598" t="s">
        <v>5</v>
      </c>
      <c r="C600" s="598" t="s">
        <v>1781</v>
      </c>
      <c r="D600" s="597">
        <v>0</v>
      </c>
      <c r="E600" s="597">
        <v>0</v>
      </c>
      <c r="F600" s="597">
        <v>0</v>
      </c>
      <c r="G600" s="597">
        <v>0</v>
      </c>
      <c r="H600" s="596" t="s">
        <v>1156</v>
      </c>
      <c r="I600" s="598" t="s">
        <v>1154</v>
      </c>
      <c r="J600" s="596">
        <v>1</v>
      </c>
      <c r="K600" s="596">
        <v>25</v>
      </c>
    </row>
    <row r="601" spans="1:11" x14ac:dyDescent="0.2">
      <c r="A601" s="596">
        <v>741</v>
      </c>
      <c r="B601" s="598" t="s">
        <v>5</v>
      </c>
      <c r="C601" s="598" t="s">
        <v>1782</v>
      </c>
      <c r="D601" s="597">
        <v>0</v>
      </c>
      <c r="E601" s="597">
        <v>0</v>
      </c>
      <c r="F601" s="597">
        <v>0</v>
      </c>
      <c r="G601" s="597">
        <v>0</v>
      </c>
      <c r="H601" s="596" t="s">
        <v>1156</v>
      </c>
      <c r="I601" s="598" t="s">
        <v>1157</v>
      </c>
      <c r="J601" s="596">
        <v>2</v>
      </c>
      <c r="K601" s="596">
        <v>25</v>
      </c>
    </row>
    <row r="602" spans="1:11" x14ac:dyDescent="0.2">
      <c r="A602" s="596">
        <v>742</v>
      </c>
      <c r="B602" s="598" t="s">
        <v>5</v>
      </c>
      <c r="C602" s="598" t="s">
        <v>1783</v>
      </c>
      <c r="D602" s="597">
        <v>0</v>
      </c>
      <c r="E602" s="597">
        <v>0</v>
      </c>
      <c r="F602" s="597">
        <v>0</v>
      </c>
      <c r="G602" s="597">
        <v>0</v>
      </c>
      <c r="H602" s="596" t="s">
        <v>1156</v>
      </c>
      <c r="I602" s="598" t="s">
        <v>1158</v>
      </c>
      <c r="J602" s="596">
        <v>3</v>
      </c>
      <c r="K602" s="596">
        <v>25</v>
      </c>
    </row>
    <row r="603" spans="1:11" x14ac:dyDescent="0.2">
      <c r="A603" s="596">
        <v>743</v>
      </c>
      <c r="B603" s="598" t="s">
        <v>5</v>
      </c>
      <c r="C603" s="598" t="s">
        <v>1784</v>
      </c>
      <c r="D603" s="597">
        <v>0</v>
      </c>
      <c r="E603" s="597">
        <v>0</v>
      </c>
      <c r="F603" s="597">
        <v>0</v>
      </c>
      <c r="G603" s="597">
        <v>0</v>
      </c>
      <c r="H603" s="596" t="s">
        <v>1156</v>
      </c>
      <c r="I603" s="598" t="s">
        <v>1159</v>
      </c>
      <c r="J603" s="596">
        <v>4</v>
      </c>
      <c r="K603" s="596">
        <v>25</v>
      </c>
    </row>
    <row r="604" spans="1:11" x14ac:dyDescent="0.2">
      <c r="A604" s="596">
        <v>744</v>
      </c>
      <c r="B604" s="598" t="s">
        <v>5</v>
      </c>
      <c r="C604" s="598" t="s">
        <v>1785</v>
      </c>
      <c r="D604" s="597">
        <v>0</v>
      </c>
      <c r="E604" s="597">
        <v>0</v>
      </c>
      <c r="F604" s="597">
        <v>0</v>
      </c>
      <c r="G604" s="597">
        <v>0</v>
      </c>
      <c r="H604" s="596" t="s">
        <v>1156</v>
      </c>
      <c r="I604" s="598" t="s">
        <v>1160</v>
      </c>
      <c r="J604" s="596">
        <v>5</v>
      </c>
      <c r="K604" s="596">
        <v>25</v>
      </c>
    </row>
    <row r="605" spans="1:11" x14ac:dyDescent="0.2">
      <c r="A605" s="596">
        <v>745</v>
      </c>
      <c r="B605" s="598" t="s">
        <v>5</v>
      </c>
      <c r="C605" s="598" t="s">
        <v>1786</v>
      </c>
      <c r="D605" s="597">
        <v>0</v>
      </c>
      <c r="E605" s="597">
        <v>0</v>
      </c>
      <c r="F605" s="597">
        <v>0</v>
      </c>
      <c r="G605" s="597">
        <v>0</v>
      </c>
      <c r="H605" s="596" t="s">
        <v>1156</v>
      </c>
      <c r="I605" s="598" t="s">
        <v>1161</v>
      </c>
      <c r="J605" s="596">
        <v>6</v>
      </c>
      <c r="K605" s="596">
        <v>25</v>
      </c>
    </row>
    <row r="606" spans="1:11" x14ac:dyDescent="0.2">
      <c r="A606" s="596">
        <v>746</v>
      </c>
      <c r="B606" s="598" t="s">
        <v>5</v>
      </c>
      <c r="C606" s="598" t="s">
        <v>1787</v>
      </c>
      <c r="D606" s="597">
        <v>0</v>
      </c>
      <c r="E606" s="597">
        <v>0</v>
      </c>
      <c r="F606" s="597">
        <v>0</v>
      </c>
      <c r="G606" s="597">
        <v>0</v>
      </c>
      <c r="H606" s="596" t="s">
        <v>1156</v>
      </c>
      <c r="I606" s="598" t="s">
        <v>1162</v>
      </c>
      <c r="J606" s="596">
        <v>7</v>
      </c>
      <c r="K606" s="596">
        <v>25</v>
      </c>
    </row>
    <row r="607" spans="1:11" x14ac:dyDescent="0.2">
      <c r="A607" s="596">
        <v>747</v>
      </c>
      <c r="B607" s="598" t="s">
        <v>5</v>
      </c>
      <c r="C607" s="598" t="s">
        <v>1788</v>
      </c>
      <c r="D607" s="597">
        <v>0</v>
      </c>
      <c r="E607" s="597">
        <v>0</v>
      </c>
      <c r="F607" s="597">
        <v>0</v>
      </c>
      <c r="G607" s="597">
        <v>0</v>
      </c>
      <c r="H607" s="596" t="s">
        <v>1156</v>
      </c>
      <c r="I607" s="598" t="s">
        <v>1163</v>
      </c>
      <c r="J607" s="596">
        <v>8</v>
      </c>
      <c r="K607" s="596">
        <v>25</v>
      </c>
    </row>
    <row r="608" spans="1:11" x14ac:dyDescent="0.2">
      <c r="A608" s="596">
        <v>748</v>
      </c>
      <c r="B608" s="598" t="s">
        <v>5</v>
      </c>
      <c r="C608" s="598" t="s">
        <v>1789</v>
      </c>
      <c r="D608" s="597">
        <v>0</v>
      </c>
      <c r="E608" s="597">
        <v>0</v>
      </c>
      <c r="F608" s="597">
        <v>0</v>
      </c>
      <c r="G608" s="597">
        <v>0</v>
      </c>
      <c r="H608" s="596" t="s">
        <v>1156</v>
      </c>
      <c r="I608" s="598" t="s">
        <v>1164</v>
      </c>
      <c r="J608" s="596">
        <v>9</v>
      </c>
      <c r="K608" s="596">
        <v>25</v>
      </c>
    </row>
    <row r="609" spans="1:11" x14ac:dyDescent="0.2">
      <c r="A609" s="596">
        <v>749</v>
      </c>
      <c r="B609" s="598" t="s">
        <v>5</v>
      </c>
      <c r="C609" s="598" t="s">
        <v>1790</v>
      </c>
      <c r="D609" s="597">
        <v>0</v>
      </c>
      <c r="E609" s="597">
        <v>0</v>
      </c>
      <c r="F609" s="597">
        <v>0</v>
      </c>
      <c r="G609" s="597">
        <v>0</v>
      </c>
      <c r="H609" s="596" t="s">
        <v>1156</v>
      </c>
      <c r="I609" s="598" t="s">
        <v>1165</v>
      </c>
      <c r="J609" s="596">
        <v>10</v>
      </c>
      <c r="K609" s="596">
        <v>25</v>
      </c>
    </row>
    <row r="610" spans="1:11" x14ac:dyDescent="0.2">
      <c r="A610" s="596">
        <v>751</v>
      </c>
      <c r="B610" s="598" t="s">
        <v>5</v>
      </c>
      <c r="C610" s="598" t="s">
        <v>1791</v>
      </c>
      <c r="D610" s="597">
        <v>0</v>
      </c>
      <c r="E610" s="597">
        <v>0</v>
      </c>
      <c r="F610" s="597">
        <v>0</v>
      </c>
      <c r="G610" s="597">
        <v>0</v>
      </c>
      <c r="H610" s="596" t="s">
        <v>1156</v>
      </c>
      <c r="I610" s="598" t="s">
        <v>1166</v>
      </c>
      <c r="J610" s="596">
        <v>12</v>
      </c>
      <c r="K610" s="596">
        <v>25</v>
      </c>
    </row>
    <row r="611" spans="1:11" x14ac:dyDescent="0.2">
      <c r="A611" s="596">
        <v>752</v>
      </c>
      <c r="B611" s="598" t="s">
        <v>5</v>
      </c>
      <c r="C611" s="598" t="s">
        <v>1792</v>
      </c>
      <c r="D611" s="597">
        <v>0</v>
      </c>
      <c r="E611" s="597">
        <v>0</v>
      </c>
      <c r="F611" s="597">
        <v>0</v>
      </c>
      <c r="G611" s="597">
        <v>0</v>
      </c>
      <c r="H611" s="596" t="s">
        <v>1156</v>
      </c>
      <c r="I611" s="598" t="s">
        <v>1167</v>
      </c>
      <c r="J611" s="596">
        <v>13</v>
      </c>
      <c r="K611" s="596">
        <v>25</v>
      </c>
    </row>
    <row r="612" spans="1:11" x14ac:dyDescent="0.2">
      <c r="A612" s="596">
        <v>754</v>
      </c>
      <c r="B612" s="598" t="s">
        <v>5</v>
      </c>
      <c r="C612" s="598" t="s">
        <v>1793</v>
      </c>
      <c r="D612" s="597">
        <v>0</v>
      </c>
      <c r="E612" s="597">
        <v>0</v>
      </c>
      <c r="F612" s="597">
        <v>0</v>
      </c>
      <c r="G612" s="597">
        <v>0</v>
      </c>
      <c r="H612" s="596" t="s">
        <v>1156</v>
      </c>
      <c r="I612" s="598" t="s">
        <v>1168</v>
      </c>
      <c r="J612" s="596">
        <v>15</v>
      </c>
      <c r="K612" s="596">
        <v>25</v>
      </c>
    </row>
    <row r="613" spans="1:11" x14ac:dyDescent="0.2">
      <c r="A613" s="596">
        <v>756</v>
      </c>
      <c r="B613" s="598" t="s">
        <v>5</v>
      </c>
      <c r="C613" s="598" t="s">
        <v>1794</v>
      </c>
      <c r="D613" s="597">
        <v>0</v>
      </c>
      <c r="E613" s="597">
        <v>0</v>
      </c>
      <c r="F613" s="597">
        <v>0</v>
      </c>
      <c r="G613" s="597">
        <v>0</v>
      </c>
      <c r="H613" s="596" t="s">
        <v>1156</v>
      </c>
      <c r="I613" s="598" t="s">
        <v>1169</v>
      </c>
      <c r="J613" s="596">
        <v>17</v>
      </c>
      <c r="K613" s="596">
        <v>25</v>
      </c>
    </row>
    <row r="614" spans="1:11" x14ac:dyDescent="0.2">
      <c r="A614" s="596">
        <v>757</v>
      </c>
      <c r="B614" s="598" t="s">
        <v>5</v>
      </c>
      <c r="C614" s="598" t="s">
        <v>1795</v>
      </c>
      <c r="D614" s="597">
        <v>0</v>
      </c>
      <c r="E614" s="597">
        <v>0</v>
      </c>
      <c r="F614" s="597">
        <v>0</v>
      </c>
      <c r="G614" s="597">
        <v>0</v>
      </c>
      <c r="H614" s="596" t="s">
        <v>1156</v>
      </c>
      <c r="I614" s="598" t="s">
        <v>1170</v>
      </c>
      <c r="J614" s="596">
        <v>18</v>
      </c>
      <c r="K614" s="596">
        <v>25</v>
      </c>
    </row>
    <row r="615" spans="1:11" x14ac:dyDescent="0.2">
      <c r="A615" s="596">
        <v>758</v>
      </c>
      <c r="B615" s="598" t="s">
        <v>5</v>
      </c>
      <c r="C615" s="598" t="s">
        <v>1796</v>
      </c>
      <c r="D615" s="597">
        <v>0</v>
      </c>
      <c r="E615" s="597">
        <v>0</v>
      </c>
      <c r="F615" s="597">
        <v>0</v>
      </c>
      <c r="G615" s="597">
        <v>0</v>
      </c>
      <c r="H615" s="596" t="s">
        <v>1156</v>
      </c>
      <c r="I615" s="598" t="s">
        <v>1171</v>
      </c>
      <c r="J615" s="596">
        <v>19</v>
      </c>
      <c r="K615" s="596">
        <v>25</v>
      </c>
    </row>
    <row r="616" spans="1:11" x14ac:dyDescent="0.2">
      <c r="A616" s="596">
        <v>759</v>
      </c>
      <c r="B616" s="598" t="s">
        <v>5</v>
      </c>
      <c r="C616" s="598" t="s">
        <v>1797</v>
      </c>
      <c r="D616" s="597">
        <v>0</v>
      </c>
      <c r="E616" s="597">
        <v>0</v>
      </c>
      <c r="F616" s="597">
        <v>0</v>
      </c>
      <c r="G616" s="597">
        <v>0</v>
      </c>
      <c r="H616" s="596" t="s">
        <v>1156</v>
      </c>
      <c r="I616" s="598" t="s">
        <v>1172</v>
      </c>
      <c r="J616" s="596">
        <v>20</v>
      </c>
      <c r="K616" s="596">
        <v>25</v>
      </c>
    </row>
    <row r="617" spans="1:11" x14ac:dyDescent="0.2">
      <c r="A617" s="596">
        <v>760</v>
      </c>
      <c r="B617" s="598" t="s">
        <v>5</v>
      </c>
      <c r="C617" s="598" t="s">
        <v>1798</v>
      </c>
      <c r="D617" s="597">
        <v>0</v>
      </c>
      <c r="E617" s="597">
        <v>0</v>
      </c>
      <c r="F617" s="597">
        <v>0</v>
      </c>
      <c r="G617" s="597">
        <v>0</v>
      </c>
      <c r="H617" s="596" t="s">
        <v>1156</v>
      </c>
      <c r="I617" s="598" t="s">
        <v>1173</v>
      </c>
      <c r="J617" s="596">
        <v>21</v>
      </c>
      <c r="K617" s="596">
        <v>25</v>
      </c>
    </row>
    <row r="618" spans="1:11" x14ac:dyDescent="0.2">
      <c r="A618" s="596">
        <v>761</v>
      </c>
      <c r="B618" s="598" t="s">
        <v>5</v>
      </c>
      <c r="C618" s="598" t="s">
        <v>1799</v>
      </c>
      <c r="D618" s="597">
        <v>0</v>
      </c>
      <c r="E618" s="597">
        <v>0</v>
      </c>
      <c r="F618" s="597">
        <v>0</v>
      </c>
      <c r="G618" s="597">
        <v>0</v>
      </c>
      <c r="H618" s="596" t="s">
        <v>1156</v>
      </c>
      <c r="I618" s="598" t="s">
        <v>1174</v>
      </c>
      <c r="J618" s="596">
        <v>22</v>
      </c>
      <c r="K618" s="596">
        <v>25</v>
      </c>
    </row>
    <row r="619" spans="1:11" x14ac:dyDescent="0.2">
      <c r="A619" s="596">
        <v>762</v>
      </c>
      <c r="B619" s="598" t="s">
        <v>5</v>
      </c>
      <c r="C619" s="598" t="s">
        <v>1800</v>
      </c>
      <c r="D619" s="597">
        <v>0</v>
      </c>
      <c r="E619" s="597">
        <v>0</v>
      </c>
      <c r="F619" s="597">
        <v>0</v>
      </c>
      <c r="G619" s="597">
        <v>0</v>
      </c>
      <c r="H619" s="596" t="s">
        <v>1156</v>
      </c>
      <c r="I619" s="598" t="s">
        <v>1175</v>
      </c>
      <c r="J619" s="596">
        <v>23</v>
      </c>
      <c r="K619" s="596">
        <v>25</v>
      </c>
    </row>
    <row r="620" spans="1:11" x14ac:dyDescent="0.2">
      <c r="A620" s="596">
        <v>763</v>
      </c>
      <c r="B620" s="598" t="s">
        <v>5</v>
      </c>
      <c r="C620" s="598" t="s">
        <v>1801</v>
      </c>
      <c r="D620" s="597">
        <v>0</v>
      </c>
      <c r="E620" s="597">
        <v>0</v>
      </c>
      <c r="F620" s="597">
        <v>0</v>
      </c>
      <c r="G620" s="597">
        <v>0</v>
      </c>
      <c r="H620" s="596" t="s">
        <v>1156</v>
      </c>
      <c r="I620" s="598" t="s">
        <v>1176</v>
      </c>
      <c r="J620" s="596">
        <v>24</v>
      </c>
      <c r="K620" s="596">
        <v>25</v>
      </c>
    </row>
    <row r="621" spans="1:11" x14ac:dyDescent="0.2">
      <c r="A621" s="596">
        <v>764</v>
      </c>
      <c r="B621" s="598" t="s">
        <v>5</v>
      </c>
      <c r="C621" s="598" t="s">
        <v>1802</v>
      </c>
      <c r="D621" s="597">
        <v>0</v>
      </c>
      <c r="E621" s="597">
        <v>0</v>
      </c>
      <c r="F621" s="597">
        <v>0</v>
      </c>
      <c r="G621" s="597">
        <v>0</v>
      </c>
      <c r="H621" s="596" t="s">
        <v>1156</v>
      </c>
      <c r="I621" s="598" t="s">
        <v>1177</v>
      </c>
      <c r="J621" s="596">
        <v>25</v>
      </c>
      <c r="K621" s="596">
        <v>25</v>
      </c>
    </row>
    <row r="622" spans="1:11" x14ac:dyDescent="0.2">
      <c r="A622" s="596">
        <v>765</v>
      </c>
      <c r="B622" s="598" t="s">
        <v>5</v>
      </c>
      <c r="C622" s="598" t="s">
        <v>1803</v>
      </c>
      <c r="D622" s="597">
        <v>0</v>
      </c>
      <c r="E622" s="597">
        <v>0</v>
      </c>
      <c r="F622" s="597">
        <v>0</v>
      </c>
      <c r="G622" s="597">
        <v>0</v>
      </c>
      <c r="I622" s="598" t="s">
        <v>1178</v>
      </c>
      <c r="J622" s="596">
        <v>26</v>
      </c>
      <c r="K622" s="596">
        <v>25</v>
      </c>
    </row>
    <row r="623" spans="1:11" x14ac:dyDescent="0.2">
      <c r="A623" s="596">
        <v>767</v>
      </c>
      <c r="B623" s="598" t="s">
        <v>5</v>
      </c>
      <c r="C623" s="598" t="s">
        <v>1804</v>
      </c>
      <c r="D623" s="597">
        <v>0</v>
      </c>
      <c r="E623" s="597">
        <v>0</v>
      </c>
      <c r="F623" s="597">
        <v>0</v>
      </c>
      <c r="G623" s="597">
        <v>0</v>
      </c>
      <c r="I623" s="598" t="s">
        <v>1179</v>
      </c>
      <c r="J623" s="596">
        <v>28</v>
      </c>
      <c r="K623" s="596">
        <v>25</v>
      </c>
    </row>
    <row r="624" spans="1:11" x14ac:dyDescent="0.2">
      <c r="A624" s="596">
        <v>768</v>
      </c>
      <c r="B624" s="598" t="s">
        <v>5</v>
      </c>
      <c r="C624" s="598" t="s">
        <v>1805</v>
      </c>
      <c r="D624" s="597">
        <v>0</v>
      </c>
      <c r="E624" s="597">
        <v>0</v>
      </c>
      <c r="F624" s="597">
        <v>0</v>
      </c>
      <c r="G624" s="597">
        <v>0</v>
      </c>
      <c r="I624" s="598" t="s">
        <v>1180</v>
      </c>
      <c r="J624" s="596">
        <v>29</v>
      </c>
      <c r="K624" s="596">
        <v>25</v>
      </c>
    </row>
    <row r="625" spans="1:11" x14ac:dyDescent="0.2">
      <c r="A625" s="596">
        <v>769</v>
      </c>
      <c r="B625" s="598" t="s">
        <v>5</v>
      </c>
      <c r="C625" s="598" t="s">
        <v>1806</v>
      </c>
      <c r="D625" s="597">
        <v>0</v>
      </c>
      <c r="E625" s="597">
        <v>0</v>
      </c>
      <c r="F625" s="597">
        <v>0</v>
      </c>
      <c r="G625" s="597">
        <v>0</v>
      </c>
      <c r="I625" s="598" t="s">
        <v>1181</v>
      </c>
      <c r="J625" s="596">
        <v>30</v>
      </c>
      <c r="K625" s="596">
        <v>25</v>
      </c>
    </row>
  </sheetData>
  <sheetProtection algorithmName="SHA-512" hashValue="CU7jDpZb8OLkIQ/nA/IsWM2T7P+o9IWOLv3cVu1h6F09UOi1TYlvy8nr/Nrk8xhiCtSp+u0qTiUg6llxt4UKuA==" saltValue="/uBJ+3oQzbZDw2xomQb/Mw=="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625"/>
  <sheetViews>
    <sheetView workbookViewId="0">
      <selection activeCell="C8" sqref="C8"/>
    </sheetView>
  </sheetViews>
  <sheetFormatPr baseColWidth="10" defaultRowHeight="15" x14ac:dyDescent="0.25"/>
  <cols>
    <col min="1" max="1" width="26.42578125" style="598" bestFit="1" customWidth="1"/>
    <col min="5" max="5" width="20.85546875" customWidth="1"/>
  </cols>
  <sheetData>
    <row r="1" spans="1:6" x14ac:dyDescent="0.25">
      <c r="A1" s="594" t="s">
        <v>1817</v>
      </c>
      <c r="E1" s="594" t="s">
        <v>1833</v>
      </c>
    </row>
    <row r="2" spans="1:6" x14ac:dyDescent="0.25">
      <c r="A2" s="598" t="s">
        <v>26</v>
      </c>
      <c r="E2" t="s">
        <v>27</v>
      </c>
    </row>
    <row r="3" spans="1:6" x14ac:dyDescent="0.25">
      <c r="A3" s="598" t="s">
        <v>25</v>
      </c>
      <c r="E3" t="s">
        <v>1834</v>
      </c>
    </row>
    <row r="4" spans="1:6" x14ac:dyDescent="0.25">
      <c r="A4" s="598" t="s">
        <v>24</v>
      </c>
      <c r="F4" s="598"/>
    </row>
    <row r="5" spans="1:6" x14ac:dyDescent="0.25">
      <c r="A5" s="598" t="s">
        <v>23</v>
      </c>
      <c r="F5" s="598"/>
    </row>
    <row r="6" spans="1:6" x14ac:dyDescent="0.25">
      <c r="A6" s="598" t="s">
        <v>1155</v>
      </c>
    </row>
    <row r="7" spans="1:6" x14ac:dyDescent="0.25">
      <c r="A7" s="598" t="s">
        <v>22</v>
      </c>
    </row>
    <row r="8" spans="1:6" x14ac:dyDescent="0.25">
      <c r="A8" s="598" t="s">
        <v>21</v>
      </c>
    </row>
    <row r="9" spans="1:6" x14ac:dyDescent="0.25">
      <c r="A9" s="598" t="s">
        <v>20</v>
      </c>
    </row>
    <row r="10" spans="1:6" x14ac:dyDescent="0.25">
      <c r="A10" s="598" t="s">
        <v>19</v>
      </c>
    </row>
    <row r="11" spans="1:6" x14ac:dyDescent="0.25">
      <c r="A11" s="598" t="s">
        <v>18</v>
      </c>
    </row>
    <row r="12" spans="1:6" x14ac:dyDescent="0.25">
      <c r="A12" s="598" t="s">
        <v>17</v>
      </c>
    </row>
    <row r="13" spans="1:6" x14ac:dyDescent="0.25">
      <c r="A13" s="598" t="s">
        <v>16</v>
      </c>
    </row>
    <row r="14" spans="1:6" x14ac:dyDescent="0.25">
      <c r="A14" s="598" t="s">
        <v>15</v>
      </c>
    </row>
    <row r="15" spans="1:6" x14ac:dyDescent="0.25">
      <c r="A15" s="598" t="s">
        <v>14</v>
      </c>
    </row>
    <row r="16" spans="1:6" x14ac:dyDescent="0.25">
      <c r="A16" s="598" t="s">
        <v>13</v>
      </c>
    </row>
    <row r="17" spans="1:1" x14ac:dyDescent="0.25">
      <c r="A17" s="598" t="s">
        <v>12</v>
      </c>
    </row>
    <row r="18" spans="1:1" x14ac:dyDescent="0.25">
      <c r="A18" s="598" t="s">
        <v>10</v>
      </c>
    </row>
    <row r="19" spans="1:1" x14ac:dyDescent="0.25">
      <c r="A19" s="598" t="s">
        <v>9</v>
      </c>
    </row>
    <row r="20" spans="1:1" x14ac:dyDescent="0.25">
      <c r="A20" s="598" t="s">
        <v>8</v>
      </c>
    </row>
    <row r="21" spans="1:1" x14ac:dyDescent="0.25">
      <c r="A21" s="598" t="s">
        <v>7</v>
      </c>
    </row>
    <row r="22" spans="1:1" x14ac:dyDescent="0.25">
      <c r="A22" s="598" t="s">
        <v>6</v>
      </c>
    </row>
    <row r="23" spans="1:1" x14ac:dyDescent="0.25">
      <c r="A23" s="598" t="s">
        <v>11</v>
      </c>
    </row>
    <row r="24" spans="1:1" x14ac:dyDescent="0.25">
      <c r="A24" s="598" t="s">
        <v>5</v>
      </c>
    </row>
    <row r="25" spans="1:1" x14ac:dyDescent="0.25">
      <c r="A25" s="598" t="s">
        <v>4</v>
      </c>
    </row>
    <row r="26" spans="1:1" x14ac:dyDescent="0.25">
      <c r="A26"/>
    </row>
    <row r="27" spans="1:1" x14ac:dyDescent="0.25">
      <c r="A27"/>
    </row>
    <row r="28" spans="1:1" x14ac:dyDescent="0.25">
      <c r="A28"/>
    </row>
    <row r="29" spans="1:1" x14ac:dyDescent="0.25">
      <c r="A29"/>
    </row>
    <row r="30" spans="1:1" x14ac:dyDescent="0.25">
      <c r="A30"/>
    </row>
    <row r="31" spans="1:1" x14ac:dyDescent="0.25">
      <c r="A31"/>
    </row>
    <row r="32" spans="1:1" x14ac:dyDescent="0.25">
      <c r="A32"/>
    </row>
    <row r="33" spans="1:1" x14ac:dyDescent="0.25">
      <c r="A33"/>
    </row>
    <row r="34" spans="1:1" x14ac:dyDescent="0.25">
      <c r="A34"/>
    </row>
    <row r="35" spans="1:1" x14ac:dyDescent="0.25">
      <c r="A35"/>
    </row>
    <row r="36" spans="1:1" x14ac:dyDescent="0.25">
      <c r="A36"/>
    </row>
    <row r="37" spans="1:1" x14ac:dyDescent="0.25">
      <c r="A37"/>
    </row>
    <row r="38" spans="1:1" x14ac:dyDescent="0.25">
      <c r="A38"/>
    </row>
    <row r="39" spans="1:1" x14ac:dyDescent="0.25">
      <c r="A39"/>
    </row>
    <row r="40" spans="1:1" x14ac:dyDescent="0.25">
      <c r="A40"/>
    </row>
    <row r="41" spans="1:1" x14ac:dyDescent="0.25">
      <c r="A41"/>
    </row>
    <row r="42" spans="1:1" x14ac:dyDescent="0.25">
      <c r="A42"/>
    </row>
    <row r="43" spans="1:1" x14ac:dyDescent="0.25">
      <c r="A43"/>
    </row>
    <row r="44" spans="1:1" x14ac:dyDescent="0.25">
      <c r="A44"/>
    </row>
    <row r="45" spans="1:1" x14ac:dyDescent="0.25">
      <c r="A45"/>
    </row>
    <row r="46" spans="1:1" x14ac:dyDescent="0.25">
      <c r="A46"/>
    </row>
    <row r="47" spans="1:1" x14ac:dyDescent="0.25">
      <c r="A47"/>
    </row>
    <row r="48" spans="1:1" x14ac:dyDescent="0.25">
      <c r="A48"/>
    </row>
    <row r="49" spans="1:1" x14ac:dyDescent="0.25">
      <c r="A49"/>
    </row>
    <row r="50" spans="1:1" x14ac:dyDescent="0.25">
      <c r="A50"/>
    </row>
    <row r="51" spans="1:1" x14ac:dyDescent="0.25">
      <c r="A51"/>
    </row>
    <row r="52" spans="1:1" x14ac:dyDescent="0.25">
      <c r="A52"/>
    </row>
    <row r="53" spans="1:1" x14ac:dyDescent="0.25">
      <c r="A53"/>
    </row>
    <row r="54" spans="1:1" x14ac:dyDescent="0.25">
      <c r="A54"/>
    </row>
    <row r="55" spans="1:1" x14ac:dyDescent="0.25">
      <c r="A55"/>
    </row>
    <row r="56" spans="1:1" x14ac:dyDescent="0.25">
      <c r="A56"/>
    </row>
    <row r="57" spans="1:1" x14ac:dyDescent="0.25">
      <c r="A57"/>
    </row>
    <row r="58" spans="1:1" x14ac:dyDescent="0.25">
      <c r="A58"/>
    </row>
    <row r="59" spans="1:1" x14ac:dyDescent="0.25">
      <c r="A59"/>
    </row>
    <row r="60" spans="1:1" x14ac:dyDescent="0.25">
      <c r="A60"/>
    </row>
    <row r="61" spans="1:1" x14ac:dyDescent="0.25">
      <c r="A61"/>
    </row>
    <row r="62" spans="1:1" x14ac:dyDescent="0.25">
      <c r="A62"/>
    </row>
    <row r="63" spans="1:1" x14ac:dyDescent="0.25">
      <c r="A63"/>
    </row>
    <row r="64" spans="1:1" x14ac:dyDescent="0.25">
      <c r="A64"/>
    </row>
    <row r="65" spans="1:1" x14ac:dyDescent="0.25">
      <c r="A65"/>
    </row>
    <row r="66" spans="1:1" x14ac:dyDescent="0.25">
      <c r="A66"/>
    </row>
    <row r="67" spans="1:1" x14ac:dyDescent="0.25">
      <c r="A67"/>
    </row>
    <row r="68" spans="1:1" x14ac:dyDescent="0.25">
      <c r="A68"/>
    </row>
    <row r="69" spans="1:1" x14ac:dyDescent="0.25">
      <c r="A69"/>
    </row>
    <row r="70" spans="1:1" x14ac:dyDescent="0.25">
      <c r="A70"/>
    </row>
    <row r="71" spans="1:1" x14ac:dyDescent="0.25">
      <c r="A71"/>
    </row>
    <row r="72" spans="1:1" x14ac:dyDescent="0.25">
      <c r="A72"/>
    </row>
    <row r="73" spans="1:1" x14ac:dyDescent="0.25">
      <c r="A73"/>
    </row>
    <row r="74" spans="1:1" x14ac:dyDescent="0.25">
      <c r="A74"/>
    </row>
    <row r="75" spans="1:1" x14ac:dyDescent="0.25">
      <c r="A75"/>
    </row>
    <row r="76" spans="1:1" x14ac:dyDescent="0.25">
      <c r="A76"/>
    </row>
    <row r="77" spans="1:1" x14ac:dyDescent="0.25">
      <c r="A77"/>
    </row>
    <row r="78" spans="1:1" x14ac:dyDescent="0.25">
      <c r="A78"/>
    </row>
    <row r="79" spans="1:1" x14ac:dyDescent="0.25">
      <c r="A79"/>
    </row>
    <row r="80" spans="1:1" x14ac:dyDescent="0.25">
      <c r="A80"/>
    </row>
    <row r="81" spans="1:1" x14ac:dyDescent="0.25">
      <c r="A81"/>
    </row>
    <row r="82" spans="1:1" x14ac:dyDescent="0.25">
      <c r="A82"/>
    </row>
    <row r="83" spans="1:1" x14ac:dyDescent="0.25">
      <c r="A83"/>
    </row>
    <row r="84" spans="1:1" x14ac:dyDescent="0.25">
      <c r="A84"/>
    </row>
    <row r="85" spans="1:1" x14ac:dyDescent="0.25">
      <c r="A85"/>
    </row>
    <row r="86" spans="1:1" x14ac:dyDescent="0.25">
      <c r="A86"/>
    </row>
    <row r="87" spans="1:1" x14ac:dyDescent="0.25">
      <c r="A87"/>
    </row>
    <row r="88" spans="1:1" x14ac:dyDescent="0.25">
      <c r="A88"/>
    </row>
    <row r="89" spans="1:1" x14ac:dyDescent="0.25">
      <c r="A89"/>
    </row>
    <row r="90" spans="1:1" x14ac:dyDescent="0.25">
      <c r="A90"/>
    </row>
    <row r="91" spans="1:1" x14ac:dyDescent="0.25">
      <c r="A91"/>
    </row>
    <row r="92" spans="1:1" x14ac:dyDescent="0.25">
      <c r="A92"/>
    </row>
    <row r="93" spans="1:1" x14ac:dyDescent="0.25">
      <c r="A93"/>
    </row>
    <row r="94" spans="1:1" x14ac:dyDescent="0.25">
      <c r="A94"/>
    </row>
    <row r="95" spans="1:1" x14ac:dyDescent="0.25">
      <c r="A95"/>
    </row>
    <row r="96" spans="1:1" x14ac:dyDescent="0.25">
      <c r="A96"/>
    </row>
    <row r="97" spans="1:1" x14ac:dyDescent="0.25">
      <c r="A97"/>
    </row>
    <row r="98" spans="1:1" x14ac:dyDescent="0.25">
      <c r="A98"/>
    </row>
    <row r="99" spans="1:1" x14ac:dyDescent="0.25">
      <c r="A99"/>
    </row>
    <row r="100" spans="1:1" x14ac:dyDescent="0.25">
      <c r="A100"/>
    </row>
    <row r="101" spans="1:1" x14ac:dyDescent="0.25">
      <c r="A101"/>
    </row>
    <row r="102" spans="1:1" x14ac:dyDescent="0.25">
      <c r="A102"/>
    </row>
    <row r="103" spans="1:1" x14ac:dyDescent="0.25">
      <c r="A103"/>
    </row>
    <row r="104" spans="1:1" x14ac:dyDescent="0.25">
      <c r="A104"/>
    </row>
    <row r="105" spans="1:1" x14ac:dyDescent="0.25">
      <c r="A105"/>
    </row>
    <row r="106" spans="1:1" x14ac:dyDescent="0.25">
      <c r="A106"/>
    </row>
    <row r="107" spans="1:1" x14ac:dyDescent="0.25">
      <c r="A107"/>
    </row>
    <row r="108" spans="1:1" x14ac:dyDescent="0.25">
      <c r="A108"/>
    </row>
    <row r="109" spans="1:1" x14ac:dyDescent="0.25">
      <c r="A109"/>
    </row>
    <row r="110" spans="1:1" x14ac:dyDescent="0.25">
      <c r="A110"/>
    </row>
    <row r="111" spans="1:1" x14ac:dyDescent="0.25">
      <c r="A111"/>
    </row>
    <row r="112" spans="1:1" x14ac:dyDescent="0.25">
      <c r="A112"/>
    </row>
    <row r="113" spans="1:1" x14ac:dyDescent="0.25">
      <c r="A113"/>
    </row>
    <row r="114" spans="1:1" x14ac:dyDescent="0.25">
      <c r="A114"/>
    </row>
    <row r="115" spans="1:1" x14ac:dyDescent="0.25">
      <c r="A115"/>
    </row>
    <row r="116" spans="1:1" x14ac:dyDescent="0.25">
      <c r="A116"/>
    </row>
    <row r="117" spans="1:1" x14ac:dyDescent="0.25">
      <c r="A117"/>
    </row>
    <row r="118" spans="1:1" x14ac:dyDescent="0.25">
      <c r="A118"/>
    </row>
    <row r="119" spans="1:1" x14ac:dyDescent="0.25">
      <c r="A119"/>
    </row>
    <row r="120" spans="1:1" x14ac:dyDescent="0.25">
      <c r="A120"/>
    </row>
    <row r="121" spans="1:1" x14ac:dyDescent="0.25">
      <c r="A121"/>
    </row>
    <row r="122" spans="1:1" x14ac:dyDescent="0.25">
      <c r="A122"/>
    </row>
    <row r="123" spans="1:1" x14ac:dyDescent="0.25">
      <c r="A123"/>
    </row>
    <row r="124" spans="1:1" x14ac:dyDescent="0.25">
      <c r="A124"/>
    </row>
    <row r="125" spans="1:1" x14ac:dyDescent="0.25">
      <c r="A125"/>
    </row>
    <row r="126" spans="1:1" x14ac:dyDescent="0.25">
      <c r="A126"/>
    </row>
    <row r="127" spans="1:1" x14ac:dyDescent="0.25">
      <c r="A127"/>
    </row>
    <row r="128" spans="1:1" x14ac:dyDescent="0.25">
      <c r="A128"/>
    </row>
    <row r="129" spans="1:1" x14ac:dyDescent="0.25">
      <c r="A129"/>
    </row>
    <row r="130" spans="1:1" x14ac:dyDescent="0.25">
      <c r="A130"/>
    </row>
    <row r="131" spans="1:1" x14ac:dyDescent="0.25">
      <c r="A131"/>
    </row>
    <row r="132" spans="1:1" x14ac:dyDescent="0.25">
      <c r="A132"/>
    </row>
    <row r="133" spans="1:1" x14ac:dyDescent="0.25">
      <c r="A133"/>
    </row>
    <row r="134" spans="1:1" x14ac:dyDescent="0.25">
      <c r="A134"/>
    </row>
    <row r="135" spans="1:1" x14ac:dyDescent="0.25">
      <c r="A135"/>
    </row>
    <row r="136" spans="1:1" x14ac:dyDescent="0.25">
      <c r="A136"/>
    </row>
    <row r="137" spans="1:1" x14ac:dyDescent="0.25">
      <c r="A137"/>
    </row>
    <row r="138" spans="1:1" x14ac:dyDescent="0.25">
      <c r="A138"/>
    </row>
    <row r="139" spans="1:1" x14ac:dyDescent="0.25">
      <c r="A139"/>
    </row>
    <row r="140" spans="1:1" x14ac:dyDescent="0.25">
      <c r="A140"/>
    </row>
    <row r="141" spans="1:1" x14ac:dyDescent="0.25">
      <c r="A141"/>
    </row>
    <row r="142" spans="1:1" x14ac:dyDescent="0.25">
      <c r="A142"/>
    </row>
    <row r="143" spans="1:1" x14ac:dyDescent="0.25">
      <c r="A143"/>
    </row>
    <row r="144" spans="1:1" x14ac:dyDescent="0.25">
      <c r="A144"/>
    </row>
    <row r="145" spans="1:1" x14ac:dyDescent="0.25">
      <c r="A145"/>
    </row>
    <row r="146" spans="1:1" x14ac:dyDescent="0.25">
      <c r="A146"/>
    </row>
    <row r="147" spans="1:1" x14ac:dyDescent="0.25">
      <c r="A147"/>
    </row>
    <row r="148" spans="1:1" x14ac:dyDescent="0.25">
      <c r="A148"/>
    </row>
    <row r="149" spans="1:1" x14ac:dyDescent="0.25">
      <c r="A149"/>
    </row>
    <row r="150" spans="1:1" x14ac:dyDescent="0.25">
      <c r="A150"/>
    </row>
    <row r="151" spans="1:1" x14ac:dyDescent="0.25">
      <c r="A151"/>
    </row>
    <row r="152" spans="1:1" x14ac:dyDescent="0.25">
      <c r="A152"/>
    </row>
    <row r="153" spans="1:1" x14ac:dyDescent="0.25">
      <c r="A153"/>
    </row>
    <row r="154" spans="1:1" x14ac:dyDescent="0.25">
      <c r="A154"/>
    </row>
    <row r="155" spans="1:1" x14ac:dyDescent="0.25">
      <c r="A155"/>
    </row>
    <row r="156" spans="1:1" x14ac:dyDescent="0.25">
      <c r="A156"/>
    </row>
    <row r="157" spans="1:1" x14ac:dyDescent="0.25">
      <c r="A157"/>
    </row>
    <row r="158" spans="1:1" x14ac:dyDescent="0.25">
      <c r="A158"/>
    </row>
    <row r="159" spans="1:1" x14ac:dyDescent="0.25">
      <c r="A159"/>
    </row>
    <row r="160" spans="1:1" x14ac:dyDescent="0.25">
      <c r="A160"/>
    </row>
    <row r="161" spans="1:1" x14ac:dyDescent="0.25">
      <c r="A161"/>
    </row>
    <row r="162" spans="1:1" x14ac:dyDescent="0.25">
      <c r="A162"/>
    </row>
    <row r="163" spans="1:1" x14ac:dyDescent="0.25">
      <c r="A163"/>
    </row>
    <row r="164" spans="1:1" x14ac:dyDescent="0.25">
      <c r="A164"/>
    </row>
    <row r="165" spans="1:1" x14ac:dyDescent="0.25">
      <c r="A165"/>
    </row>
    <row r="166" spans="1:1" x14ac:dyDescent="0.25">
      <c r="A166"/>
    </row>
    <row r="167" spans="1:1" x14ac:dyDescent="0.25">
      <c r="A167"/>
    </row>
    <row r="168" spans="1:1" x14ac:dyDescent="0.25">
      <c r="A168"/>
    </row>
    <row r="169" spans="1:1" x14ac:dyDescent="0.25">
      <c r="A169"/>
    </row>
    <row r="170" spans="1:1" x14ac:dyDescent="0.25">
      <c r="A170"/>
    </row>
    <row r="171" spans="1:1" x14ac:dyDescent="0.25">
      <c r="A171"/>
    </row>
    <row r="172" spans="1:1" x14ac:dyDescent="0.25">
      <c r="A172"/>
    </row>
    <row r="173" spans="1:1" x14ac:dyDescent="0.25">
      <c r="A173"/>
    </row>
    <row r="174" spans="1:1" x14ac:dyDescent="0.25">
      <c r="A174"/>
    </row>
    <row r="175" spans="1:1" x14ac:dyDescent="0.25">
      <c r="A175"/>
    </row>
    <row r="176" spans="1:1" x14ac:dyDescent="0.25">
      <c r="A176"/>
    </row>
    <row r="177" spans="1:1" x14ac:dyDescent="0.25">
      <c r="A177"/>
    </row>
    <row r="178" spans="1:1" x14ac:dyDescent="0.25">
      <c r="A178"/>
    </row>
    <row r="179" spans="1:1" x14ac:dyDescent="0.25">
      <c r="A179"/>
    </row>
    <row r="180" spans="1:1" x14ac:dyDescent="0.25">
      <c r="A180"/>
    </row>
    <row r="181" spans="1:1" x14ac:dyDescent="0.25">
      <c r="A181"/>
    </row>
    <row r="182" spans="1:1" x14ac:dyDescent="0.25">
      <c r="A182"/>
    </row>
    <row r="183" spans="1:1" x14ac:dyDescent="0.25">
      <c r="A183"/>
    </row>
    <row r="184" spans="1:1" x14ac:dyDescent="0.25">
      <c r="A184"/>
    </row>
    <row r="185" spans="1:1" x14ac:dyDescent="0.25">
      <c r="A185"/>
    </row>
    <row r="186" spans="1:1" x14ac:dyDescent="0.25">
      <c r="A186"/>
    </row>
    <row r="187" spans="1:1" x14ac:dyDescent="0.25">
      <c r="A187"/>
    </row>
    <row r="188" spans="1:1" x14ac:dyDescent="0.25">
      <c r="A188"/>
    </row>
    <row r="189" spans="1:1" x14ac:dyDescent="0.25">
      <c r="A189"/>
    </row>
    <row r="190" spans="1:1" x14ac:dyDescent="0.25">
      <c r="A190"/>
    </row>
    <row r="191" spans="1:1" x14ac:dyDescent="0.25">
      <c r="A191"/>
    </row>
    <row r="192" spans="1:1" x14ac:dyDescent="0.25">
      <c r="A192"/>
    </row>
    <row r="193" spans="1:1" x14ac:dyDescent="0.25">
      <c r="A193"/>
    </row>
    <row r="194" spans="1:1" x14ac:dyDescent="0.25">
      <c r="A194"/>
    </row>
    <row r="195" spans="1:1" x14ac:dyDescent="0.25">
      <c r="A195"/>
    </row>
    <row r="196" spans="1:1" x14ac:dyDescent="0.25">
      <c r="A196"/>
    </row>
    <row r="197" spans="1:1" x14ac:dyDescent="0.25">
      <c r="A197"/>
    </row>
    <row r="198" spans="1:1" x14ac:dyDescent="0.25">
      <c r="A198"/>
    </row>
    <row r="199" spans="1:1" x14ac:dyDescent="0.25">
      <c r="A199"/>
    </row>
    <row r="200" spans="1:1" x14ac:dyDescent="0.25">
      <c r="A200"/>
    </row>
    <row r="201" spans="1:1" x14ac:dyDescent="0.25">
      <c r="A201"/>
    </row>
    <row r="202" spans="1:1" x14ac:dyDescent="0.25">
      <c r="A202"/>
    </row>
    <row r="203" spans="1:1" x14ac:dyDescent="0.25">
      <c r="A203"/>
    </row>
    <row r="204" spans="1:1" x14ac:dyDescent="0.25">
      <c r="A204"/>
    </row>
    <row r="205" spans="1:1" x14ac:dyDescent="0.25">
      <c r="A205"/>
    </row>
    <row r="206" spans="1:1" x14ac:dyDescent="0.25">
      <c r="A206"/>
    </row>
    <row r="207" spans="1:1" x14ac:dyDescent="0.25">
      <c r="A207"/>
    </row>
    <row r="208" spans="1:1" x14ac:dyDescent="0.25">
      <c r="A208"/>
    </row>
    <row r="209" spans="1:1" x14ac:dyDescent="0.25">
      <c r="A209"/>
    </row>
    <row r="210" spans="1:1" x14ac:dyDescent="0.25">
      <c r="A210"/>
    </row>
    <row r="211" spans="1:1" x14ac:dyDescent="0.25">
      <c r="A211"/>
    </row>
    <row r="212" spans="1:1" x14ac:dyDescent="0.25">
      <c r="A212"/>
    </row>
    <row r="213" spans="1:1" x14ac:dyDescent="0.25">
      <c r="A213"/>
    </row>
    <row r="214" spans="1:1" x14ac:dyDescent="0.25">
      <c r="A214"/>
    </row>
    <row r="215" spans="1:1" x14ac:dyDescent="0.25">
      <c r="A215"/>
    </row>
    <row r="216" spans="1:1" x14ac:dyDescent="0.25">
      <c r="A216"/>
    </row>
    <row r="217" spans="1:1" x14ac:dyDescent="0.25">
      <c r="A217"/>
    </row>
    <row r="218" spans="1:1" x14ac:dyDescent="0.25">
      <c r="A218"/>
    </row>
    <row r="219" spans="1:1" x14ac:dyDescent="0.25">
      <c r="A219"/>
    </row>
    <row r="220" spans="1:1" x14ac:dyDescent="0.25">
      <c r="A220"/>
    </row>
    <row r="221" spans="1:1" x14ac:dyDescent="0.25">
      <c r="A221"/>
    </row>
    <row r="222" spans="1:1" x14ac:dyDescent="0.25">
      <c r="A222"/>
    </row>
    <row r="223" spans="1:1" x14ac:dyDescent="0.25">
      <c r="A223"/>
    </row>
    <row r="224" spans="1:1" x14ac:dyDescent="0.25">
      <c r="A224"/>
    </row>
    <row r="225" spans="1:1" x14ac:dyDescent="0.25">
      <c r="A225"/>
    </row>
    <row r="226" spans="1:1" x14ac:dyDescent="0.25">
      <c r="A226"/>
    </row>
    <row r="227" spans="1:1" x14ac:dyDescent="0.25">
      <c r="A227"/>
    </row>
    <row r="228" spans="1:1" x14ac:dyDescent="0.25">
      <c r="A228"/>
    </row>
    <row r="229" spans="1:1" x14ac:dyDescent="0.25">
      <c r="A229"/>
    </row>
    <row r="230" spans="1:1" x14ac:dyDescent="0.25">
      <c r="A230"/>
    </row>
    <row r="231" spans="1:1" x14ac:dyDescent="0.25">
      <c r="A231"/>
    </row>
    <row r="232" spans="1:1" x14ac:dyDescent="0.25">
      <c r="A232"/>
    </row>
    <row r="233" spans="1:1" x14ac:dyDescent="0.25">
      <c r="A233"/>
    </row>
    <row r="234" spans="1:1" x14ac:dyDescent="0.25">
      <c r="A234"/>
    </row>
    <row r="235" spans="1:1" x14ac:dyDescent="0.25">
      <c r="A235"/>
    </row>
    <row r="236" spans="1:1" x14ac:dyDescent="0.25">
      <c r="A236"/>
    </row>
    <row r="237" spans="1:1" x14ac:dyDescent="0.25">
      <c r="A237"/>
    </row>
    <row r="238" spans="1:1" x14ac:dyDescent="0.25">
      <c r="A238"/>
    </row>
    <row r="239" spans="1:1" x14ac:dyDescent="0.25">
      <c r="A239"/>
    </row>
    <row r="240" spans="1:1" x14ac:dyDescent="0.25">
      <c r="A240"/>
    </row>
    <row r="241" spans="1:1" x14ac:dyDescent="0.25">
      <c r="A241"/>
    </row>
    <row r="242" spans="1:1" x14ac:dyDescent="0.25">
      <c r="A242"/>
    </row>
    <row r="243" spans="1:1" x14ac:dyDescent="0.25">
      <c r="A243"/>
    </row>
    <row r="244" spans="1:1" x14ac:dyDescent="0.25">
      <c r="A244"/>
    </row>
    <row r="245" spans="1:1" x14ac:dyDescent="0.25">
      <c r="A245"/>
    </row>
    <row r="246" spans="1:1" x14ac:dyDescent="0.25">
      <c r="A246"/>
    </row>
    <row r="247" spans="1:1" x14ac:dyDescent="0.25">
      <c r="A247"/>
    </row>
    <row r="248" spans="1:1" x14ac:dyDescent="0.25">
      <c r="A248"/>
    </row>
    <row r="249" spans="1:1" x14ac:dyDescent="0.25">
      <c r="A249"/>
    </row>
    <row r="250" spans="1:1" x14ac:dyDescent="0.25">
      <c r="A250"/>
    </row>
    <row r="251" spans="1:1" x14ac:dyDescent="0.25">
      <c r="A251"/>
    </row>
    <row r="252" spans="1:1" x14ac:dyDescent="0.25">
      <c r="A252"/>
    </row>
    <row r="253" spans="1:1" x14ac:dyDescent="0.25">
      <c r="A253"/>
    </row>
    <row r="254" spans="1:1" x14ac:dyDescent="0.25">
      <c r="A254"/>
    </row>
    <row r="255" spans="1:1" x14ac:dyDescent="0.25">
      <c r="A255"/>
    </row>
    <row r="256" spans="1:1" x14ac:dyDescent="0.25">
      <c r="A256"/>
    </row>
    <row r="257" spans="1:1" x14ac:dyDescent="0.25">
      <c r="A257"/>
    </row>
    <row r="258" spans="1:1" x14ac:dyDescent="0.25">
      <c r="A258"/>
    </row>
    <row r="259" spans="1:1" x14ac:dyDescent="0.25">
      <c r="A259"/>
    </row>
    <row r="260" spans="1:1" x14ac:dyDescent="0.25">
      <c r="A260"/>
    </row>
    <row r="261" spans="1:1" x14ac:dyDescent="0.25">
      <c r="A261"/>
    </row>
    <row r="262" spans="1:1" x14ac:dyDescent="0.25">
      <c r="A262"/>
    </row>
    <row r="263" spans="1:1" x14ac:dyDescent="0.25">
      <c r="A263"/>
    </row>
    <row r="264" spans="1:1" x14ac:dyDescent="0.25">
      <c r="A264"/>
    </row>
    <row r="265" spans="1:1" x14ac:dyDescent="0.25">
      <c r="A265"/>
    </row>
    <row r="266" spans="1:1" x14ac:dyDescent="0.25">
      <c r="A266"/>
    </row>
    <row r="267" spans="1:1" x14ac:dyDescent="0.25">
      <c r="A267"/>
    </row>
    <row r="268" spans="1:1" x14ac:dyDescent="0.25">
      <c r="A268"/>
    </row>
    <row r="269" spans="1:1" x14ac:dyDescent="0.25">
      <c r="A269"/>
    </row>
    <row r="270" spans="1:1" x14ac:dyDescent="0.25">
      <c r="A270"/>
    </row>
    <row r="271" spans="1:1" x14ac:dyDescent="0.25">
      <c r="A271"/>
    </row>
    <row r="272" spans="1:1" x14ac:dyDescent="0.25">
      <c r="A272"/>
    </row>
    <row r="273" spans="1:1" x14ac:dyDescent="0.25">
      <c r="A273"/>
    </row>
    <row r="274" spans="1:1" x14ac:dyDescent="0.25">
      <c r="A274"/>
    </row>
    <row r="275" spans="1:1" x14ac:dyDescent="0.25">
      <c r="A275"/>
    </row>
    <row r="276" spans="1:1" x14ac:dyDescent="0.25">
      <c r="A276"/>
    </row>
    <row r="277" spans="1:1" x14ac:dyDescent="0.25">
      <c r="A277"/>
    </row>
    <row r="278" spans="1:1" x14ac:dyDescent="0.25">
      <c r="A278"/>
    </row>
    <row r="279" spans="1:1" x14ac:dyDescent="0.25">
      <c r="A279"/>
    </row>
    <row r="280" spans="1:1" x14ac:dyDescent="0.25">
      <c r="A280"/>
    </row>
    <row r="281" spans="1:1" x14ac:dyDescent="0.25">
      <c r="A281"/>
    </row>
    <row r="282" spans="1:1" x14ac:dyDescent="0.25">
      <c r="A282"/>
    </row>
    <row r="283" spans="1:1" x14ac:dyDescent="0.25">
      <c r="A283"/>
    </row>
    <row r="284" spans="1:1" x14ac:dyDescent="0.25">
      <c r="A284"/>
    </row>
    <row r="285" spans="1:1" x14ac:dyDescent="0.25">
      <c r="A285"/>
    </row>
    <row r="286" spans="1:1" x14ac:dyDescent="0.25">
      <c r="A286"/>
    </row>
    <row r="287" spans="1:1" x14ac:dyDescent="0.25">
      <c r="A287"/>
    </row>
    <row r="288" spans="1:1" x14ac:dyDescent="0.25">
      <c r="A288"/>
    </row>
    <row r="289" spans="1:1" x14ac:dyDescent="0.25">
      <c r="A289"/>
    </row>
    <row r="290" spans="1:1" x14ac:dyDescent="0.25">
      <c r="A290"/>
    </row>
    <row r="291" spans="1:1" x14ac:dyDescent="0.25">
      <c r="A291"/>
    </row>
    <row r="292" spans="1:1" x14ac:dyDescent="0.25">
      <c r="A292"/>
    </row>
    <row r="293" spans="1:1" x14ac:dyDescent="0.25">
      <c r="A293"/>
    </row>
    <row r="294" spans="1:1" x14ac:dyDescent="0.25">
      <c r="A294"/>
    </row>
    <row r="295" spans="1:1" x14ac:dyDescent="0.25">
      <c r="A295"/>
    </row>
    <row r="296" spans="1:1" x14ac:dyDescent="0.25">
      <c r="A296"/>
    </row>
    <row r="297" spans="1:1" x14ac:dyDescent="0.25">
      <c r="A297"/>
    </row>
    <row r="298" spans="1:1" x14ac:dyDescent="0.25">
      <c r="A298"/>
    </row>
    <row r="299" spans="1:1" x14ac:dyDescent="0.25">
      <c r="A299"/>
    </row>
    <row r="300" spans="1:1" x14ac:dyDescent="0.25">
      <c r="A300"/>
    </row>
    <row r="301" spans="1:1" x14ac:dyDescent="0.25">
      <c r="A301"/>
    </row>
    <row r="302" spans="1:1" x14ac:dyDescent="0.25">
      <c r="A302"/>
    </row>
    <row r="303" spans="1:1" x14ac:dyDescent="0.25">
      <c r="A303"/>
    </row>
    <row r="304" spans="1:1" x14ac:dyDescent="0.25">
      <c r="A304"/>
    </row>
    <row r="305" spans="1:1" x14ac:dyDescent="0.25">
      <c r="A305"/>
    </row>
    <row r="306" spans="1:1" x14ac:dyDescent="0.25">
      <c r="A306"/>
    </row>
    <row r="307" spans="1:1" x14ac:dyDescent="0.25">
      <c r="A307"/>
    </row>
    <row r="308" spans="1:1" x14ac:dyDescent="0.25">
      <c r="A308"/>
    </row>
    <row r="309" spans="1:1" x14ac:dyDescent="0.25">
      <c r="A309"/>
    </row>
    <row r="310" spans="1:1" x14ac:dyDescent="0.25">
      <c r="A310"/>
    </row>
    <row r="311" spans="1:1" x14ac:dyDescent="0.25">
      <c r="A311"/>
    </row>
    <row r="312" spans="1:1" x14ac:dyDescent="0.25">
      <c r="A312"/>
    </row>
    <row r="313" spans="1:1" x14ac:dyDescent="0.25">
      <c r="A313"/>
    </row>
    <row r="314" spans="1:1" x14ac:dyDescent="0.25">
      <c r="A314"/>
    </row>
    <row r="315" spans="1:1" x14ac:dyDescent="0.25">
      <c r="A315"/>
    </row>
    <row r="316" spans="1:1" x14ac:dyDescent="0.25">
      <c r="A316"/>
    </row>
    <row r="317" spans="1:1" x14ac:dyDescent="0.25">
      <c r="A317"/>
    </row>
    <row r="318" spans="1:1" x14ac:dyDescent="0.25">
      <c r="A318"/>
    </row>
    <row r="319" spans="1:1" x14ac:dyDescent="0.25">
      <c r="A319"/>
    </row>
    <row r="320" spans="1:1" x14ac:dyDescent="0.25">
      <c r="A320"/>
    </row>
    <row r="321" spans="1:1" x14ac:dyDescent="0.25">
      <c r="A321"/>
    </row>
    <row r="322" spans="1:1" x14ac:dyDescent="0.25">
      <c r="A322"/>
    </row>
    <row r="323" spans="1:1" x14ac:dyDescent="0.25">
      <c r="A323"/>
    </row>
    <row r="324" spans="1:1" x14ac:dyDescent="0.25">
      <c r="A324"/>
    </row>
    <row r="325" spans="1:1" x14ac:dyDescent="0.25">
      <c r="A325"/>
    </row>
    <row r="326" spans="1:1" x14ac:dyDescent="0.25">
      <c r="A326"/>
    </row>
    <row r="327" spans="1:1" x14ac:dyDescent="0.25">
      <c r="A327"/>
    </row>
    <row r="328" spans="1:1" x14ac:dyDescent="0.25">
      <c r="A328"/>
    </row>
    <row r="329" spans="1:1" x14ac:dyDescent="0.25">
      <c r="A329"/>
    </row>
    <row r="330" spans="1:1" x14ac:dyDescent="0.25">
      <c r="A330"/>
    </row>
    <row r="331" spans="1:1" x14ac:dyDescent="0.25">
      <c r="A331"/>
    </row>
    <row r="332" spans="1:1" x14ac:dyDescent="0.25">
      <c r="A332"/>
    </row>
    <row r="333" spans="1:1" x14ac:dyDescent="0.25">
      <c r="A333"/>
    </row>
    <row r="334" spans="1:1" x14ac:dyDescent="0.25">
      <c r="A334"/>
    </row>
    <row r="335" spans="1:1" x14ac:dyDescent="0.25">
      <c r="A335"/>
    </row>
    <row r="336" spans="1:1" x14ac:dyDescent="0.25">
      <c r="A336"/>
    </row>
    <row r="337" spans="1:1" x14ac:dyDescent="0.25">
      <c r="A337"/>
    </row>
    <row r="338" spans="1:1" x14ac:dyDescent="0.25">
      <c r="A338"/>
    </row>
    <row r="339" spans="1:1" x14ac:dyDescent="0.25">
      <c r="A339"/>
    </row>
    <row r="340" spans="1:1" x14ac:dyDescent="0.25">
      <c r="A340"/>
    </row>
    <row r="341" spans="1:1" x14ac:dyDescent="0.25">
      <c r="A341"/>
    </row>
    <row r="342" spans="1:1" x14ac:dyDescent="0.25">
      <c r="A342"/>
    </row>
    <row r="343" spans="1:1" x14ac:dyDescent="0.25">
      <c r="A343"/>
    </row>
    <row r="344" spans="1:1" x14ac:dyDescent="0.25">
      <c r="A344"/>
    </row>
    <row r="345" spans="1:1" x14ac:dyDescent="0.25">
      <c r="A345"/>
    </row>
    <row r="346" spans="1:1" x14ac:dyDescent="0.25">
      <c r="A346"/>
    </row>
    <row r="347" spans="1:1" x14ac:dyDescent="0.25">
      <c r="A347"/>
    </row>
    <row r="348" spans="1:1" x14ac:dyDescent="0.25">
      <c r="A348"/>
    </row>
    <row r="349" spans="1:1" x14ac:dyDescent="0.25">
      <c r="A349"/>
    </row>
    <row r="350" spans="1:1" x14ac:dyDescent="0.25">
      <c r="A350"/>
    </row>
    <row r="351" spans="1:1" x14ac:dyDescent="0.25">
      <c r="A351"/>
    </row>
    <row r="352" spans="1:1" x14ac:dyDescent="0.25">
      <c r="A352"/>
    </row>
    <row r="353" spans="1:1" x14ac:dyDescent="0.25">
      <c r="A353"/>
    </row>
    <row r="354" spans="1:1" x14ac:dyDescent="0.25">
      <c r="A354"/>
    </row>
    <row r="355" spans="1:1" x14ac:dyDescent="0.25">
      <c r="A355"/>
    </row>
    <row r="356" spans="1:1" x14ac:dyDescent="0.25">
      <c r="A356"/>
    </row>
    <row r="357" spans="1:1" x14ac:dyDescent="0.25">
      <c r="A357"/>
    </row>
    <row r="358" spans="1:1" x14ac:dyDescent="0.25">
      <c r="A358"/>
    </row>
    <row r="359" spans="1:1" x14ac:dyDescent="0.25">
      <c r="A359"/>
    </row>
    <row r="360" spans="1:1" x14ac:dyDescent="0.25">
      <c r="A360"/>
    </row>
    <row r="361" spans="1:1" x14ac:dyDescent="0.25">
      <c r="A361"/>
    </row>
    <row r="362" spans="1:1" x14ac:dyDescent="0.25">
      <c r="A362"/>
    </row>
    <row r="363" spans="1:1" x14ac:dyDescent="0.25">
      <c r="A363"/>
    </row>
    <row r="364" spans="1:1" x14ac:dyDescent="0.25">
      <c r="A364"/>
    </row>
    <row r="365" spans="1:1" x14ac:dyDescent="0.25">
      <c r="A365"/>
    </row>
    <row r="366" spans="1:1" x14ac:dyDescent="0.25">
      <c r="A366"/>
    </row>
    <row r="367" spans="1:1" x14ac:dyDescent="0.25">
      <c r="A367"/>
    </row>
    <row r="368" spans="1:1" x14ac:dyDescent="0.25">
      <c r="A368"/>
    </row>
    <row r="369" spans="1:1" x14ac:dyDescent="0.25">
      <c r="A369"/>
    </row>
    <row r="370" spans="1:1" x14ac:dyDescent="0.25">
      <c r="A370"/>
    </row>
    <row r="371" spans="1:1" x14ac:dyDescent="0.25">
      <c r="A371"/>
    </row>
    <row r="372" spans="1:1" x14ac:dyDescent="0.25">
      <c r="A372"/>
    </row>
    <row r="373" spans="1:1" x14ac:dyDescent="0.25">
      <c r="A373"/>
    </row>
    <row r="374" spans="1:1" x14ac:dyDescent="0.25">
      <c r="A374"/>
    </row>
    <row r="375" spans="1:1" x14ac:dyDescent="0.25">
      <c r="A375"/>
    </row>
    <row r="376" spans="1:1" x14ac:dyDescent="0.25">
      <c r="A376"/>
    </row>
    <row r="377" spans="1:1" x14ac:dyDescent="0.25">
      <c r="A377"/>
    </row>
    <row r="378" spans="1:1" x14ac:dyDescent="0.25">
      <c r="A378"/>
    </row>
    <row r="379" spans="1:1" x14ac:dyDescent="0.25">
      <c r="A379"/>
    </row>
    <row r="380" spans="1:1" x14ac:dyDescent="0.25">
      <c r="A380"/>
    </row>
    <row r="381" spans="1:1" x14ac:dyDescent="0.25">
      <c r="A381"/>
    </row>
    <row r="382" spans="1:1" x14ac:dyDescent="0.25">
      <c r="A382"/>
    </row>
    <row r="383" spans="1:1" x14ac:dyDescent="0.25">
      <c r="A383"/>
    </row>
    <row r="384" spans="1:1" x14ac:dyDescent="0.25">
      <c r="A384"/>
    </row>
    <row r="385" spans="1:1" x14ac:dyDescent="0.25">
      <c r="A385"/>
    </row>
    <row r="386" spans="1:1" x14ac:dyDescent="0.25">
      <c r="A386"/>
    </row>
    <row r="387" spans="1:1" x14ac:dyDescent="0.25">
      <c r="A387"/>
    </row>
    <row r="388" spans="1:1" x14ac:dyDescent="0.25">
      <c r="A388"/>
    </row>
    <row r="389" spans="1:1" x14ac:dyDescent="0.25">
      <c r="A389"/>
    </row>
    <row r="390" spans="1:1" x14ac:dyDescent="0.25">
      <c r="A390"/>
    </row>
    <row r="391" spans="1:1" x14ac:dyDescent="0.25">
      <c r="A391"/>
    </row>
    <row r="392" spans="1:1" x14ac:dyDescent="0.25">
      <c r="A392"/>
    </row>
    <row r="393" spans="1:1" x14ac:dyDescent="0.25">
      <c r="A393"/>
    </row>
    <row r="394" spans="1:1" x14ac:dyDescent="0.25">
      <c r="A394"/>
    </row>
    <row r="395" spans="1:1" x14ac:dyDescent="0.25">
      <c r="A395"/>
    </row>
    <row r="396" spans="1:1" x14ac:dyDescent="0.25">
      <c r="A396"/>
    </row>
    <row r="397" spans="1:1" x14ac:dyDescent="0.25">
      <c r="A397"/>
    </row>
    <row r="398" spans="1:1" x14ac:dyDescent="0.25">
      <c r="A398"/>
    </row>
    <row r="399" spans="1:1" x14ac:dyDescent="0.25">
      <c r="A399"/>
    </row>
    <row r="400" spans="1:1" x14ac:dyDescent="0.25">
      <c r="A400"/>
    </row>
    <row r="401" spans="1:1" x14ac:dyDescent="0.25">
      <c r="A401"/>
    </row>
    <row r="402" spans="1:1" x14ac:dyDescent="0.25">
      <c r="A402"/>
    </row>
    <row r="403" spans="1:1" x14ac:dyDescent="0.25">
      <c r="A403"/>
    </row>
    <row r="404" spans="1:1" x14ac:dyDescent="0.25">
      <c r="A404"/>
    </row>
    <row r="405" spans="1:1" x14ac:dyDescent="0.25">
      <c r="A405"/>
    </row>
    <row r="406" spans="1:1" x14ac:dyDescent="0.25">
      <c r="A406"/>
    </row>
    <row r="407" spans="1:1" x14ac:dyDescent="0.25">
      <c r="A407"/>
    </row>
    <row r="408" spans="1:1" x14ac:dyDescent="0.25">
      <c r="A408"/>
    </row>
    <row r="409" spans="1:1" x14ac:dyDescent="0.25">
      <c r="A409"/>
    </row>
    <row r="410" spans="1:1" x14ac:dyDescent="0.25">
      <c r="A410"/>
    </row>
    <row r="411" spans="1:1" x14ac:dyDescent="0.25">
      <c r="A411"/>
    </row>
    <row r="412" spans="1:1" x14ac:dyDescent="0.25">
      <c r="A412"/>
    </row>
    <row r="413" spans="1:1" x14ac:dyDescent="0.25">
      <c r="A413"/>
    </row>
    <row r="414" spans="1:1" x14ac:dyDescent="0.25">
      <c r="A414"/>
    </row>
    <row r="415" spans="1:1" x14ac:dyDescent="0.25">
      <c r="A415"/>
    </row>
    <row r="416" spans="1:1" x14ac:dyDescent="0.25">
      <c r="A416"/>
    </row>
    <row r="417" spans="1:1" x14ac:dyDescent="0.25">
      <c r="A417"/>
    </row>
    <row r="418" spans="1:1" x14ac:dyDescent="0.25">
      <c r="A418"/>
    </row>
    <row r="419" spans="1:1" x14ac:dyDescent="0.25">
      <c r="A419"/>
    </row>
    <row r="420" spans="1:1" x14ac:dyDescent="0.25">
      <c r="A420"/>
    </row>
    <row r="421" spans="1:1" x14ac:dyDescent="0.25">
      <c r="A421"/>
    </row>
    <row r="422" spans="1:1" x14ac:dyDescent="0.25">
      <c r="A422"/>
    </row>
    <row r="423" spans="1:1" x14ac:dyDescent="0.25">
      <c r="A423"/>
    </row>
    <row r="424" spans="1:1" x14ac:dyDescent="0.25">
      <c r="A424"/>
    </row>
    <row r="425" spans="1:1" x14ac:dyDescent="0.25">
      <c r="A425"/>
    </row>
    <row r="426" spans="1:1" x14ac:dyDescent="0.25">
      <c r="A426"/>
    </row>
    <row r="427" spans="1:1" x14ac:dyDescent="0.25">
      <c r="A427"/>
    </row>
    <row r="428" spans="1:1" x14ac:dyDescent="0.25">
      <c r="A428"/>
    </row>
    <row r="429" spans="1:1" x14ac:dyDescent="0.25">
      <c r="A429"/>
    </row>
    <row r="430" spans="1:1" x14ac:dyDescent="0.25">
      <c r="A430"/>
    </row>
    <row r="431" spans="1:1" x14ac:dyDescent="0.25">
      <c r="A431"/>
    </row>
    <row r="432" spans="1:1" x14ac:dyDescent="0.25">
      <c r="A432"/>
    </row>
    <row r="433" spans="1:1" x14ac:dyDescent="0.25">
      <c r="A433"/>
    </row>
    <row r="434" spans="1:1" x14ac:dyDescent="0.25">
      <c r="A434"/>
    </row>
    <row r="435" spans="1:1" x14ac:dyDescent="0.25">
      <c r="A435"/>
    </row>
    <row r="436" spans="1:1" x14ac:dyDescent="0.25">
      <c r="A436"/>
    </row>
    <row r="437" spans="1:1" x14ac:dyDescent="0.25">
      <c r="A437"/>
    </row>
    <row r="438" spans="1:1" x14ac:dyDescent="0.25">
      <c r="A438"/>
    </row>
    <row r="439" spans="1:1" x14ac:dyDescent="0.25">
      <c r="A439"/>
    </row>
    <row r="440" spans="1:1" x14ac:dyDescent="0.25">
      <c r="A440"/>
    </row>
    <row r="441" spans="1:1" x14ac:dyDescent="0.25">
      <c r="A441"/>
    </row>
    <row r="442" spans="1:1" x14ac:dyDescent="0.25">
      <c r="A442"/>
    </row>
    <row r="443" spans="1:1" x14ac:dyDescent="0.25">
      <c r="A443"/>
    </row>
    <row r="444" spans="1:1" x14ac:dyDescent="0.25">
      <c r="A444"/>
    </row>
    <row r="445" spans="1:1" x14ac:dyDescent="0.25">
      <c r="A445"/>
    </row>
    <row r="446" spans="1:1" x14ac:dyDescent="0.25">
      <c r="A446"/>
    </row>
    <row r="447" spans="1:1" x14ac:dyDescent="0.25">
      <c r="A447"/>
    </row>
    <row r="448" spans="1:1" x14ac:dyDescent="0.25">
      <c r="A448"/>
    </row>
    <row r="449" spans="1:1" x14ac:dyDescent="0.25">
      <c r="A449"/>
    </row>
    <row r="450" spans="1:1" x14ac:dyDescent="0.25">
      <c r="A450"/>
    </row>
    <row r="451" spans="1:1" x14ac:dyDescent="0.25">
      <c r="A451"/>
    </row>
    <row r="452" spans="1:1" x14ac:dyDescent="0.25">
      <c r="A452"/>
    </row>
    <row r="453" spans="1:1" x14ac:dyDescent="0.25">
      <c r="A453"/>
    </row>
    <row r="454" spans="1:1" x14ac:dyDescent="0.25">
      <c r="A454"/>
    </row>
    <row r="455" spans="1:1" x14ac:dyDescent="0.25">
      <c r="A455"/>
    </row>
    <row r="456" spans="1:1" x14ac:dyDescent="0.25">
      <c r="A456"/>
    </row>
    <row r="457" spans="1:1" x14ac:dyDescent="0.25">
      <c r="A457"/>
    </row>
    <row r="458" spans="1:1" x14ac:dyDescent="0.25">
      <c r="A458"/>
    </row>
    <row r="459" spans="1:1" x14ac:dyDescent="0.25">
      <c r="A459"/>
    </row>
    <row r="460" spans="1:1" x14ac:dyDescent="0.25">
      <c r="A460"/>
    </row>
    <row r="461" spans="1:1" x14ac:dyDescent="0.25">
      <c r="A461"/>
    </row>
    <row r="462" spans="1:1" x14ac:dyDescent="0.25">
      <c r="A462"/>
    </row>
    <row r="463" spans="1:1" x14ac:dyDescent="0.25">
      <c r="A463"/>
    </row>
    <row r="464" spans="1:1" x14ac:dyDescent="0.25">
      <c r="A464"/>
    </row>
    <row r="465" spans="1:1" x14ac:dyDescent="0.25">
      <c r="A465"/>
    </row>
    <row r="466" spans="1:1" x14ac:dyDescent="0.25">
      <c r="A466"/>
    </row>
    <row r="467" spans="1:1" x14ac:dyDescent="0.25">
      <c r="A467"/>
    </row>
    <row r="468" spans="1:1" x14ac:dyDescent="0.25">
      <c r="A468"/>
    </row>
    <row r="469" spans="1:1" x14ac:dyDescent="0.25">
      <c r="A469"/>
    </row>
    <row r="470" spans="1:1" x14ac:dyDescent="0.25">
      <c r="A470"/>
    </row>
    <row r="471" spans="1:1" x14ac:dyDescent="0.25">
      <c r="A471"/>
    </row>
    <row r="472" spans="1:1" x14ac:dyDescent="0.25">
      <c r="A472"/>
    </row>
    <row r="473" spans="1:1" x14ac:dyDescent="0.25">
      <c r="A473"/>
    </row>
    <row r="474" spans="1:1" x14ac:dyDescent="0.25">
      <c r="A474"/>
    </row>
    <row r="475" spans="1:1" x14ac:dyDescent="0.25">
      <c r="A475"/>
    </row>
    <row r="476" spans="1:1" x14ac:dyDescent="0.25">
      <c r="A476"/>
    </row>
    <row r="477" spans="1:1" x14ac:dyDescent="0.25">
      <c r="A477"/>
    </row>
    <row r="478" spans="1:1" x14ac:dyDescent="0.25">
      <c r="A478"/>
    </row>
    <row r="479" spans="1:1" x14ac:dyDescent="0.25">
      <c r="A479"/>
    </row>
    <row r="480" spans="1:1" x14ac:dyDescent="0.25">
      <c r="A480"/>
    </row>
    <row r="481" spans="1:1" x14ac:dyDescent="0.25">
      <c r="A481"/>
    </row>
    <row r="482" spans="1:1" x14ac:dyDescent="0.25">
      <c r="A482"/>
    </row>
    <row r="483" spans="1:1" x14ac:dyDescent="0.25">
      <c r="A483"/>
    </row>
    <row r="484" spans="1:1" x14ac:dyDescent="0.25">
      <c r="A484"/>
    </row>
    <row r="485" spans="1:1" x14ac:dyDescent="0.25">
      <c r="A485"/>
    </row>
    <row r="486" spans="1:1" x14ac:dyDescent="0.25">
      <c r="A486"/>
    </row>
    <row r="487" spans="1:1" x14ac:dyDescent="0.25">
      <c r="A487"/>
    </row>
    <row r="488" spans="1:1" x14ac:dyDescent="0.25">
      <c r="A488"/>
    </row>
    <row r="489" spans="1:1" x14ac:dyDescent="0.25">
      <c r="A489"/>
    </row>
    <row r="490" spans="1:1" x14ac:dyDescent="0.25">
      <c r="A490"/>
    </row>
    <row r="491" spans="1:1" x14ac:dyDescent="0.25">
      <c r="A491"/>
    </row>
    <row r="492" spans="1:1" x14ac:dyDescent="0.25">
      <c r="A492"/>
    </row>
    <row r="493" spans="1:1" x14ac:dyDescent="0.25">
      <c r="A493"/>
    </row>
    <row r="494" spans="1:1" x14ac:dyDescent="0.25">
      <c r="A494"/>
    </row>
    <row r="495" spans="1:1" x14ac:dyDescent="0.25">
      <c r="A495"/>
    </row>
    <row r="496" spans="1:1" x14ac:dyDescent="0.25">
      <c r="A496"/>
    </row>
    <row r="497" spans="1:1" x14ac:dyDescent="0.25">
      <c r="A497"/>
    </row>
    <row r="498" spans="1:1" x14ac:dyDescent="0.25">
      <c r="A498"/>
    </row>
    <row r="499" spans="1:1" x14ac:dyDescent="0.25">
      <c r="A499"/>
    </row>
    <row r="500" spans="1:1" x14ac:dyDescent="0.25">
      <c r="A500"/>
    </row>
    <row r="501" spans="1:1" x14ac:dyDescent="0.25">
      <c r="A501"/>
    </row>
    <row r="502" spans="1:1" x14ac:dyDescent="0.25">
      <c r="A502"/>
    </row>
    <row r="503" spans="1:1" x14ac:dyDescent="0.25">
      <c r="A503"/>
    </row>
    <row r="504" spans="1:1" x14ac:dyDescent="0.25">
      <c r="A504"/>
    </row>
    <row r="505" spans="1:1" x14ac:dyDescent="0.25">
      <c r="A505"/>
    </row>
    <row r="506" spans="1:1" x14ac:dyDescent="0.25">
      <c r="A506"/>
    </row>
    <row r="507" spans="1:1" x14ac:dyDescent="0.25">
      <c r="A507"/>
    </row>
    <row r="508" spans="1:1" x14ac:dyDescent="0.25">
      <c r="A508"/>
    </row>
    <row r="509" spans="1:1" x14ac:dyDescent="0.25">
      <c r="A509"/>
    </row>
    <row r="510" spans="1:1" x14ac:dyDescent="0.25">
      <c r="A510"/>
    </row>
    <row r="511" spans="1:1" x14ac:dyDescent="0.25">
      <c r="A511"/>
    </row>
    <row r="512" spans="1:1" x14ac:dyDescent="0.25">
      <c r="A512"/>
    </row>
    <row r="513" spans="1:1" x14ac:dyDescent="0.25">
      <c r="A513"/>
    </row>
    <row r="514" spans="1:1" x14ac:dyDescent="0.25">
      <c r="A514"/>
    </row>
    <row r="515" spans="1:1" x14ac:dyDescent="0.25">
      <c r="A515"/>
    </row>
    <row r="516" spans="1:1" x14ac:dyDescent="0.25">
      <c r="A516"/>
    </row>
    <row r="517" spans="1:1" x14ac:dyDescent="0.25">
      <c r="A517"/>
    </row>
    <row r="518" spans="1:1" x14ac:dyDescent="0.25">
      <c r="A518"/>
    </row>
    <row r="519" spans="1:1" x14ac:dyDescent="0.25">
      <c r="A519"/>
    </row>
    <row r="520" spans="1:1" x14ac:dyDescent="0.25">
      <c r="A520"/>
    </row>
    <row r="521" spans="1:1" x14ac:dyDescent="0.25">
      <c r="A521"/>
    </row>
    <row r="522" spans="1:1" x14ac:dyDescent="0.25">
      <c r="A522"/>
    </row>
    <row r="523" spans="1:1" x14ac:dyDescent="0.25">
      <c r="A523"/>
    </row>
    <row r="524" spans="1:1" x14ac:dyDescent="0.25">
      <c r="A524"/>
    </row>
    <row r="525" spans="1:1" x14ac:dyDescent="0.25">
      <c r="A525"/>
    </row>
    <row r="526" spans="1:1" x14ac:dyDescent="0.25">
      <c r="A526"/>
    </row>
    <row r="527" spans="1:1" x14ac:dyDescent="0.25">
      <c r="A527"/>
    </row>
    <row r="528" spans="1:1" x14ac:dyDescent="0.25">
      <c r="A528"/>
    </row>
    <row r="529" spans="1:1" x14ac:dyDescent="0.25">
      <c r="A529"/>
    </row>
    <row r="530" spans="1:1" x14ac:dyDescent="0.25">
      <c r="A530"/>
    </row>
    <row r="531" spans="1:1" x14ac:dyDescent="0.25">
      <c r="A531"/>
    </row>
    <row r="532" spans="1:1" x14ac:dyDescent="0.25">
      <c r="A532"/>
    </row>
    <row r="533" spans="1:1" x14ac:dyDescent="0.25">
      <c r="A533"/>
    </row>
    <row r="534" spans="1:1" x14ac:dyDescent="0.25">
      <c r="A534"/>
    </row>
    <row r="535" spans="1:1" x14ac:dyDescent="0.25">
      <c r="A535"/>
    </row>
    <row r="536" spans="1:1" x14ac:dyDescent="0.25">
      <c r="A536"/>
    </row>
    <row r="537" spans="1:1" x14ac:dyDescent="0.25">
      <c r="A537"/>
    </row>
    <row r="538" spans="1:1" x14ac:dyDescent="0.25">
      <c r="A538"/>
    </row>
    <row r="539" spans="1:1" x14ac:dyDescent="0.25">
      <c r="A539"/>
    </row>
    <row r="540" spans="1:1" x14ac:dyDescent="0.25">
      <c r="A540"/>
    </row>
    <row r="541" spans="1:1" x14ac:dyDescent="0.25">
      <c r="A541"/>
    </row>
    <row r="542" spans="1:1" x14ac:dyDescent="0.25">
      <c r="A542"/>
    </row>
    <row r="543" spans="1:1" x14ac:dyDescent="0.25">
      <c r="A543"/>
    </row>
    <row r="544" spans="1:1" x14ac:dyDescent="0.25">
      <c r="A544"/>
    </row>
    <row r="545" spans="1:1" x14ac:dyDescent="0.25">
      <c r="A545"/>
    </row>
    <row r="546" spans="1:1" x14ac:dyDescent="0.25">
      <c r="A546"/>
    </row>
    <row r="547" spans="1:1" x14ac:dyDescent="0.25">
      <c r="A547"/>
    </row>
    <row r="548" spans="1:1" x14ac:dyDescent="0.25">
      <c r="A548"/>
    </row>
    <row r="549" spans="1:1" x14ac:dyDescent="0.25">
      <c r="A549"/>
    </row>
    <row r="550" spans="1:1" x14ac:dyDescent="0.25">
      <c r="A550"/>
    </row>
    <row r="551" spans="1:1" x14ac:dyDescent="0.25">
      <c r="A551"/>
    </row>
    <row r="552" spans="1:1" x14ac:dyDescent="0.25">
      <c r="A552"/>
    </row>
    <row r="553" spans="1:1" x14ac:dyDescent="0.25">
      <c r="A553"/>
    </row>
    <row r="554" spans="1:1" x14ac:dyDescent="0.25">
      <c r="A554"/>
    </row>
    <row r="555" spans="1:1" x14ac:dyDescent="0.25">
      <c r="A555"/>
    </row>
    <row r="556" spans="1:1" x14ac:dyDescent="0.25">
      <c r="A556"/>
    </row>
    <row r="557" spans="1:1" x14ac:dyDescent="0.25">
      <c r="A557"/>
    </row>
    <row r="558" spans="1:1" x14ac:dyDescent="0.25">
      <c r="A558"/>
    </row>
    <row r="559" spans="1:1" x14ac:dyDescent="0.25">
      <c r="A559"/>
    </row>
    <row r="560" spans="1:1" x14ac:dyDescent="0.25">
      <c r="A560"/>
    </row>
    <row r="561" spans="1:1" x14ac:dyDescent="0.25">
      <c r="A561"/>
    </row>
    <row r="562" spans="1:1" x14ac:dyDescent="0.25">
      <c r="A562"/>
    </row>
    <row r="563" spans="1:1" x14ac:dyDescent="0.25">
      <c r="A563"/>
    </row>
    <row r="564" spans="1:1" x14ac:dyDescent="0.25">
      <c r="A564"/>
    </row>
    <row r="565" spans="1:1" x14ac:dyDescent="0.25">
      <c r="A565"/>
    </row>
    <row r="566" spans="1:1" x14ac:dyDescent="0.25">
      <c r="A566"/>
    </row>
    <row r="567" spans="1:1" x14ac:dyDescent="0.25">
      <c r="A567"/>
    </row>
    <row r="568" spans="1:1" x14ac:dyDescent="0.25">
      <c r="A568"/>
    </row>
    <row r="569" spans="1:1" x14ac:dyDescent="0.25">
      <c r="A569"/>
    </row>
    <row r="570" spans="1:1" x14ac:dyDescent="0.25">
      <c r="A570"/>
    </row>
    <row r="571" spans="1:1" x14ac:dyDescent="0.25">
      <c r="A571"/>
    </row>
    <row r="572" spans="1:1" x14ac:dyDescent="0.25">
      <c r="A572"/>
    </row>
    <row r="573" spans="1:1" x14ac:dyDescent="0.25">
      <c r="A573"/>
    </row>
    <row r="574" spans="1:1" x14ac:dyDescent="0.25">
      <c r="A574"/>
    </row>
    <row r="575" spans="1:1" x14ac:dyDescent="0.25">
      <c r="A575"/>
    </row>
    <row r="576" spans="1:1" x14ac:dyDescent="0.25">
      <c r="A576"/>
    </row>
    <row r="577" spans="1:1" x14ac:dyDescent="0.25">
      <c r="A577"/>
    </row>
    <row r="578" spans="1:1" x14ac:dyDescent="0.25">
      <c r="A578"/>
    </row>
    <row r="579" spans="1:1" x14ac:dyDescent="0.25">
      <c r="A579"/>
    </row>
    <row r="580" spans="1:1" x14ac:dyDescent="0.25">
      <c r="A580"/>
    </row>
    <row r="581" spans="1:1" x14ac:dyDescent="0.25">
      <c r="A581"/>
    </row>
    <row r="582" spans="1:1" x14ac:dyDescent="0.25">
      <c r="A582"/>
    </row>
    <row r="583" spans="1:1" x14ac:dyDescent="0.25">
      <c r="A583"/>
    </row>
    <row r="584" spans="1:1" x14ac:dyDescent="0.25">
      <c r="A584"/>
    </row>
    <row r="585" spans="1:1" x14ac:dyDescent="0.25">
      <c r="A585"/>
    </row>
    <row r="586" spans="1:1" x14ac:dyDescent="0.25">
      <c r="A586"/>
    </row>
    <row r="587" spans="1:1" x14ac:dyDescent="0.25">
      <c r="A587"/>
    </row>
    <row r="588" spans="1:1" x14ac:dyDescent="0.25">
      <c r="A588"/>
    </row>
    <row r="589" spans="1:1" x14ac:dyDescent="0.25">
      <c r="A589"/>
    </row>
    <row r="590" spans="1:1" x14ac:dyDescent="0.25">
      <c r="A590"/>
    </row>
    <row r="591" spans="1:1" x14ac:dyDescent="0.25">
      <c r="A591"/>
    </row>
    <row r="592" spans="1:1" x14ac:dyDescent="0.25">
      <c r="A592"/>
    </row>
    <row r="593" spans="1:1" x14ac:dyDescent="0.25">
      <c r="A593"/>
    </row>
    <row r="594" spans="1:1" x14ac:dyDescent="0.25">
      <c r="A594"/>
    </row>
    <row r="595" spans="1:1" x14ac:dyDescent="0.25">
      <c r="A595"/>
    </row>
    <row r="596" spans="1:1" x14ac:dyDescent="0.25">
      <c r="A596"/>
    </row>
    <row r="597" spans="1:1" x14ac:dyDescent="0.25">
      <c r="A597"/>
    </row>
    <row r="598" spans="1:1" x14ac:dyDescent="0.25">
      <c r="A598"/>
    </row>
    <row r="599" spans="1:1" x14ac:dyDescent="0.25">
      <c r="A599"/>
    </row>
    <row r="600" spans="1:1" x14ac:dyDescent="0.25">
      <c r="A600"/>
    </row>
    <row r="601" spans="1:1" x14ac:dyDescent="0.25">
      <c r="A601"/>
    </row>
    <row r="602" spans="1:1" x14ac:dyDescent="0.25">
      <c r="A602"/>
    </row>
    <row r="603" spans="1:1" x14ac:dyDescent="0.25">
      <c r="A603"/>
    </row>
    <row r="604" spans="1:1" x14ac:dyDescent="0.25">
      <c r="A604"/>
    </row>
    <row r="605" spans="1:1" x14ac:dyDescent="0.25">
      <c r="A605"/>
    </row>
    <row r="606" spans="1:1" x14ac:dyDescent="0.25">
      <c r="A606"/>
    </row>
    <row r="607" spans="1:1" x14ac:dyDescent="0.25">
      <c r="A607"/>
    </row>
    <row r="608" spans="1:1" x14ac:dyDescent="0.25">
      <c r="A608"/>
    </row>
    <row r="609" spans="1:1" x14ac:dyDescent="0.25">
      <c r="A609"/>
    </row>
    <row r="610" spans="1:1" x14ac:dyDescent="0.25">
      <c r="A610"/>
    </row>
    <row r="611" spans="1:1" x14ac:dyDescent="0.25">
      <c r="A611"/>
    </row>
    <row r="612" spans="1:1" x14ac:dyDescent="0.25">
      <c r="A612"/>
    </row>
    <row r="613" spans="1:1" x14ac:dyDescent="0.25">
      <c r="A613"/>
    </row>
    <row r="614" spans="1:1" x14ac:dyDescent="0.25">
      <c r="A614"/>
    </row>
    <row r="615" spans="1:1" x14ac:dyDescent="0.25">
      <c r="A615"/>
    </row>
    <row r="616" spans="1:1" x14ac:dyDescent="0.25">
      <c r="A616"/>
    </row>
    <row r="617" spans="1:1" x14ac:dyDescent="0.25">
      <c r="A617"/>
    </row>
    <row r="618" spans="1:1" x14ac:dyDescent="0.25">
      <c r="A618"/>
    </row>
    <row r="619" spans="1:1" x14ac:dyDescent="0.25">
      <c r="A619"/>
    </row>
    <row r="620" spans="1:1" x14ac:dyDescent="0.25">
      <c r="A620"/>
    </row>
    <row r="621" spans="1:1" x14ac:dyDescent="0.25">
      <c r="A621"/>
    </row>
    <row r="622" spans="1:1" x14ac:dyDescent="0.25">
      <c r="A622"/>
    </row>
    <row r="623" spans="1:1" x14ac:dyDescent="0.25">
      <c r="A623"/>
    </row>
    <row r="624" spans="1:1" x14ac:dyDescent="0.25">
      <c r="A624"/>
    </row>
    <row r="625" spans="1:1" x14ac:dyDescent="0.25">
      <c r="A625"/>
    </row>
  </sheetData>
  <sheetProtection algorithmName="SHA-512" hashValue="N+XXPl4+OdAFThYx7L5C+cTheiVYZA37esJ1QOeGu1DsJw4RX35A5bCVIpZ+3KvN6zf2cMBP2Xpj/+eY32paNg==" saltValue="vi9disSnAfTPlm7BOkEADw==" spinCount="100000" sheet="1" objects="1" scenarios="1"/>
  <sortState xmlns:xlrd2="http://schemas.microsoft.com/office/spreadsheetml/2017/richdata2" ref="A2:A625">
    <sortCondition ref="A1"/>
  </sortState>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G91"/>
  <sheetViews>
    <sheetView workbookViewId="0">
      <pane ySplit="2" topLeftCell="A3" activePane="bottomLeft" state="frozen"/>
      <selection pane="bottomLeft" activeCell="G3" sqref="G3"/>
    </sheetView>
  </sheetViews>
  <sheetFormatPr baseColWidth="10" defaultRowHeight="15" x14ac:dyDescent="0.25"/>
  <cols>
    <col min="1" max="1" width="10.85546875" style="1" customWidth="1"/>
    <col min="2" max="2" width="15.85546875" customWidth="1"/>
    <col min="3" max="3" width="22.42578125" customWidth="1"/>
    <col min="4" max="4" width="20.5703125" bestFit="1" customWidth="1"/>
    <col min="5" max="5" width="9" bestFit="1" customWidth="1"/>
    <col min="6" max="6" width="14.7109375" customWidth="1"/>
    <col min="7" max="7" width="11.85546875" bestFit="1" customWidth="1"/>
    <col min="8" max="8" width="20" customWidth="1"/>
    <col min="9" max="9" width="9" bestFit="1" customWidth="1"/>
    <col min="10" max="10" width="19.140625" customWidth="1"/>
    <col min="11" max="11" width="11.85546875" bestFit="1" customWidth="1"/>
    <col min="12" max="12" width="24.140625" customWidth="1"/>
    <col min="13" max="13" width="9" bestFit="1" customWidth="1"/>
    <col min="14" max="14" width="11.28515625" bestFit="1" customWidth="1"/>
    <col min="15" max="15" width="11.85546875" bestFit="1" customWidth="1"/>
    <col min="16" max="16" width="17.85546875" customWidth="1"/>
    <col min="17" max="17" width="9" bestFit="1" customWidth="1"/>
    <col min="18" max="18" width="13.42578125" customWidth="1"/>
    <col min="19" max="19" width="6.85546875" bestFit="1" customWidth="1"/>
    <col min="20" max="20" width="14.140625" customWidth="1"/>
    <col min="21" max="21" width="9" bestFit="1" customWidth="1"/>
    <col min="22" max="22" width="14.42578125" customWidth="1"/>
    <col min="23" max="23" width="10" bestFit="1" customWidth="1"/>
    <col min="24" max="24" width="14.140625" customWidth="1"/>
    <col min="25" max="25" width="9" bestFit="1" customWidth="1"/>
    <col min="26" max="26" width="10" customWidth="1"/>
    <col min="27" max="27" width="6.85546875" bestFit="1" customWidth="1"/>
    <col min="28" max="28" width="18.7109375" customWidth="1"/>
    <col min="29" max="29" width="9" bestFit="1" customWidth="1"/>
    <col min="30" max="30" width="15.5703125" customWidth="1"/>
    <col min="31" max="31" width="6.85546875" bestFit="1" customWidth="1"/>
    <col min="32" max="32" width="15.42578125" customWidth="1"/>
    <col min="33" max="33" width="9" bestFit="1" customWidth="1"/>
  </cols>
  <sheetData>
    <row r="1" spans="1:33" s="9" customFormat="1" ht="23.25" customHeight="1" x14ac:dyDescent="0.25">
      <c r="B1" s="9">
        <v>1</v>
      </c>
      <c r="C1" s="9">
        <v>2</v>
      </c>
      <c r="D1" s="9">
        <v>3</v>
      </c>
      <c r="E1" s="9">
        <v>4</v>
      </c>
      <c r="F1" s="9">
        <v>5</v>
      </c>
      <c r="G1" s="9">
        <v>6</v>
      </c>
      <c r="H1" s="9">
        <v>7</v>
      </c>
      <c r="I1" s="9">
        <v>8</v>
      </c>
      <c r="J1" s="9">
        <v>9</v>
      </c>
      <c r="K1" s="9">
        <v>10</v>
      </c>
      <c r="L1" s="9">
        <v>11</v>
      </c>
      <c r="M1" s="9">
        <v>12</v>
      </c>
      <c r="N1" s="9">
        <v>13</v>
      </c>
      <c r="O1" s="9">
        <v>14</v>
      </c>
      <c r="P1" s="9">
        <v>15</v>
      </c>
      <c r="Q1" s="9">
        <v>16</v>
      </c>
      <c r="R1" s="9">
        <v>17</v>
      </c>
      <c r="S1" s="9">
        <v>18</v>
      </c>
      <c r="T1" s="9">
        <v>19</v>
      </c>
      <c r="U1" s="9">
        <v>20</v>
      </c>
      <c r="V1" s="9">
        <v>21</v>
      </c>
      <c r="W1" s="9">
        <v>22</v>
      </c>
      <c r="X1" s="9">
        <v>23</v>
      </c>
      <c r="Y1" s="9">
        <v>24</v>
      </c>
      <c r="Z1" s="9">
        <v>25</v>
      </c>
      <c r="AA1" s="9">
        <v>26</v>
      </c>
      <c r="AB1" s="9">
        <v>27</v>
      </c>
      <c r="AC1" s="9">
        <v>28</v>
      </c>
      <c r="AD1" s="9">
        <v>29</v>
      </c>
      <c r="AE1" s="9">
        <v>30</v>
      </c>
      <c r="AF1" s="9">
        <v>31</v>
      </c>
      <c r="AG1" s="9">
        <v>32</v>
      </c>
    </row>
    <row r="2" spans="1:33" s="9" customFormat="1" ht="60" customHeight="1" x14ac:dyDescent="0.25">
      <c r="A2" s="9" t="s">
        <v>28</v>
      </c>
      <c r="B2" s="26" t="s">
        <v>76</v>
      </c>
      <c r="C2" s="27" t="s">
        <v>2</v>
      </c>
      <c r="D2" s="26" t="s">
        <v>75</v>
      </c>
      <c r="E2" s="26" t="s">
        <v>61</v>
      </c>
      <c r="F2" s="24" t="s">
        <v>74</v>
      </c>
      <c r="G2" s="25" t="s">
        <v>2</v>
      </c>
      <c r="H2" s="24" t="s">
        <v>73</v>
      </c>
      <c r="I2" s="24" t="s">
        <v>61</v>
      </c>
      <c r="J2" s="23" t="s">
        <v>72</v>
      </c>
      <c r="K2" s="23" t="s">
        <v>2</v>
      </c>
      <c r="L2" s="23" t="s">
        <v>71</v>
      </c>
      <c r="M2" s="23" t="s">
        <v>61</v>
      </c>
      <c r="N2" s="22" t="s">
        <v>29</v>
      </c>
      <c r="O2" s="22" t="s">
        <v>2</v>
      </c>
      <c r="P2" s="22" t="s">
        <v>70</v>
      </c>
      <c r="Q2" s="22" t="s">
        <v>61</v>
      </c>
      <c r="R2" s="21" t="s">
        <v>69</v>
      </c>
      <c r="S2" s="21" t="s">
        <v>2</v>
      </c>
      <c r="T2" s="21" t="s">
        <v>68</v>
      </c>
      <c r="U2" s="21" t="s">
        <v>61</v>
      </c>
      <c r="V2" s="20" t="s">
        <v>67</v>
      </c>
      <c r="W2" s="20" t="s">
        <v>2</v>
      </c>
      <c r="X2" s="20" t="s">
        <v>66</v>
      </c>
      <c r="Y2" s="20" t="s">
        <v>61</v>
      </c>
      <c r="Z2" s="19" t="s">
        <v>65</v>
      </c>
      <c r="AA2" s="19" t="s">
        <v>2</v>
      </c>
      <c r="AB2" s="19" t="s">
        <v>64</v>
      </c>
      <c r="AC2" s="19" t="s">
        <v>61</v>
      </c>
      <c r="AD2" s="18" t="s">
        <v>63</v>
      </c>
      <c r="AE2" s="18" t="s">
        <v>2</v>
      </c>
      <c r="AF2" s="18" t="s">
        <v>62</v>
      </c>
      <c r="AG2" s="18" t="s">
        <v>61</v>
      </c>
    </row>
    <row r="3" spans="1:33" ht="35.1" customHeight="1" x14ac:dyDescent="0.25">
      <c r="A3" s="17">
        <v>1</v>
      </c>
      <c r="B3" s="16" t="s">
        <v>58</v>
      </c>
      <c r="C3" s="16" t="s">
        <v>48</v>
      </c>
      <c r="D3" s="16" t="s">
        <v>53</v>
      </c>
      <c r="E3" s="16" t="s">
        <v>31</v>
      </c>
      <c r="F3" s="16" t="s">
        <v>58</v>
      </c>
      <c r="G3" s="16" t="s">
        <v>48</v>
      </c>
      <c r="H3" s="16" t="s">
        <v>53</v>
      </c>
      <c r="I3" s="16" t="s">
        <v>31</v>
      </c>
      <c r="J3" s="16" t="s">
        <v>58</v>
      </c>
      <c r="K3" s="16" t="s">
        <v>48</v>
      </c>
      <c r="L3" s="16" t="s">
        <v>53</v>
      </c>
      <c r="M3" s="16" t="s">
        <v>31</v>
      </c>
      <c r="N3" s="16" t="s">
        <v>43</v>
      </c>
      <c r="O3" s="16" t="s">
        <v>41</v>
      </c>
      <c r="P3" s="16" t="s">
        <v>42</v>
      </c>
      <c r="Q3" s="16" t="s">
        <v>31</v>
      </c>
      <c r="R3" s="16" t="s">
        <v>31</v>
      </c>
      <c r="S3" s="16" t="s">
        <v>31</v>
      </c>
      <c r="T3" s="16" t="s">
        <v>31</v>
      </c>
      <c r="U3" s="16" t="s">
        <v>31</v>
      </c>
      <c r="V3" s="16" t="s">
        <v>37</v>
      </c>
      <c r="W3" s="16" t="s">
        <v>35</v>
      </c>
      <c r="X3" s="16" t="s">
        <v>36</v>
      </c>
      <c r="Y3" s="16" t="s">
        <v>31</v>
      </c>
      <c r="Z3" s="16" t="s">
        <v>31</v>
      </c>
      <c r="AA3" s="16" t="s">
        <v>31</v>
      </c>
      <c r="AB3" s="16" t="s">
        <v>31</v>
      </c>
      <c r="AC3" s="16" t="s">
        <v>31</v>
      </c>
      <c r="AD3" s="16" t="s">
        <v>31</v>
      </c>
      <c r="AE3" s="16" t="s">
        <v>31</v>
      </c>
      <c r="AF3" s="16" t="s">
        <v>31</v>
      </c>
      <c r="AG3" s="16" t="s">
        <v>31</v>
      </c>
    </row>
    <row r="4" spans="1:33" ht="35.1" customHeight="1" x14ac:dyDescent="0.25">
      <c r="A4" s="17">
        <v>2</v>
      </c>
      <c r="B4" s="16" t="s">
        <v>57</v>
      </c>
      <c r="C4" s="16" t="s">
        <v>47</v>
      </c>
      <c r="D4" s="16" t="s">
        <v>52</v>
      </c>
      <c r="E4" s="16" t="s">
        <v>31</v>
      </c>
      <c r="F4" s="16" t="s">
        <v>57</v>
      </c>
      <c r="G4" s="16" t="s">
        <v>47</v>
      </c>
      <c r="H4" s="16" t="s">
        <v>52</v>
      </c>
      <c r="I4" s="16" t="s">
        <v>31</v>
      </c>
      <c r="J4" s="16" t="s">
        <v>57</v>
      </c>
      <c r="K4" s="16" t="s">
        <v>47</v>
      </c>
      <c r="L4" s="16" t="s">
        <v>52</v>
      </c>
      <c r="M4" s="16" t="s">
        <v>31</v>
      </c>
      <c r="N4" s="16" t="s">
        <v>40</v>
      </c>
      <c r="O4" s="16" t="s">
        <v>38</v>
      </c>
      <c r="P4" s="16" t="s">
        <v>39</v>
      </c>
      <c r="Q4" s="16" t="s">
        <v>31</v>
      </c>
      <c r="R4" s="16" t="s">
        <v>31</v>
      </c>
      <c r="S4" s="16" t="s">
        <v>31</v>
      </c>
      <c r="T4" s="16" t="s">
        <v>31</v>
      </c>
      <c r="U4" s="16" t="s">
        <v>31</v>
      </c>
      <c r="V4" s="16" t="s">
        <v>34</v>
      </c>
      <c r="W4" s="16" t="s">
        <v>32</v>
      </c>
      <c r="X4" s="16" t="s">
        <v>33</v>
      </c>
      <c r="Y4" s="16" t="s">
        <v>31</v>
      </c>
      <c r="Z4" s="16" t="s">
        <v>31</v>
      </c>
      <c r="AA4" s="16" t="s">
        <v>31</v>
      </c>
      <c r="AB4" s="16" t="s">
        <v>31</v>
      </c>
      <c r="AC4" s="16" t="s">
        <v>31</v>
      </c>
      <c r="AD4" s="16" t="s">
        <v>31</v>
      </c>
      <c r="AE4" s="16" t="s">
        <v>31</v>
      </c>
      <c r="AF4" s="16" t="s">
        <v>31</v>
      </c>
      <c r="AG4" s="16" t="s">
        <v>31</v>
      </c>
    </row>
    <row r="5" spans="1:33" ht="35.1" customHeight="1" x14ac:dyDescent="0.25">
      <c r="A5" s="17">
        <v>3</v>
      </c>
      <c r="B5" s="16" t="s">
        <v>56</v>
      </c>
      <c r="C5" s="16" t="s">
        <v>46</v>
      </c>
      <c r="D5" s="16" t="s">
        <v>51</v>
      </c>
      <c r="E5" s="16" t="s">
        <v>31</v>
      </c>
      <c r="F5" s="16" t="s">
        <v>56</v>
      </c>
      <c r="G5" s="16" t="s">
        <v>46</v>
      </c>
      <c r="H5" s="16" t="s">
        <v>51</v>
      </c>
      <c r="I5" s="16" t="s">
        <v>31</v>
      </c>
      <c r="J5" s="16" t="s">
        <v>56</v>
      </c>
      <c r="K5" s="16" t="s">
        <v>46</v>
      </c>
      <c r="L5" s="16" t="s">
        <v>51</v>
      </c>
      <c r="M5" s="16" t="s">
        <v>31</v>
      </c>
      <c r="N5" s="16" t="s">
        <v>31</v>
      </c>
      <c r="O5" s="16" t="s">
        <v>31</v>
      </c>
      <c r="P5" s="16" t="s">
        <v>31</v>
      </c>
      <c r="Q5" s="16" t="s">
        <v>31</v>
      </c>
      <c r="R5" s="16" t="s">
        <v>31</v>
      </c>
      <c r="S5" s="16" t="s">
        <v>31</v>
      </c>
      <c r="T5" s="16" t="s">
        <v>31</v>
      </c>
      <c r="U5" s="16" t="s">
        <v>31</v>
      </c>
      <c r="V5" s="16" t="s">
        <v>31</v>
      </c>
      <c r="W5" s="16" t="s">
        <v>31</v>
      </c>
      <c r="X5" s="16" t="s">
        <v>31</v>
      </c>
      <c r="Y5" s="16" t="s">
        <v>31</v>
      </c>
      <c r="Z5" s="16" t="s">
        <v>31</v>
      </c>
      <c r="AA5" s="16" t="s">
        <v>31</v>
      </c>
      <c r="AB5" s="16" t="s">
        <v>31</v>
      </c>
      <c r="AC5" s="16" t="s">
        <v>31</v>
      </c>
      <c r="AD5" s="16" t="s">
        <v>31</v>
      </c>
      <c r="AE5" s="16" t="s">
        <v>31</v>
      </c>
      <c r="AF5" s="16" t="s">
        <v>31</v>
      </c>
      <c r="AG5" s="16" t="s">
        <v>31</v>
      </c>
    </row>
    <row r="6" spans="1:33" ht="35.1" customHeight="1" x14ac:dyDescent="0.25">
      <c r="A6" s="17">
        <v>4</v>
      </c>
      <c r="B6" s="16" t="s">
        <v>55</v>
      </c>
      <c r="C6" s="16" t="s">
        <v>45</v>
      </c>
      <c r="D6" s="16" t="s">
        <v>50</v>
      </c>
      <c r="E6" s="16" t="s">
        <v>31</v>
      </c>
      <c r="F6" s="16" t="s">
        <v>55</v>
      </c>
      <c r="G6" s="16" t="s">
        <v>45</v>
      </c>
      <c r="H6" s="16" t="s">
        <v>50</v>
      </c>
      <c r="I6" s="16" t="s">
        <v>31</v>
      </c>
      <c r="J6" s="16" t="s">
        <v>55</v>
      </c>
      <c r="K6" s="16" t="s">
        <v>45</v>
      </c>
      <c r="L6" s="16" t="s">
        <v>50</v>
      </c>
      <c r="M6" s="16" t="s">
        <v>31</v>
      </c>
      <c r="N6" s="16" t="s">
        <v>31</v>
      </c>
      <c r="O6" s="16" t="s">
        <v>31</v>
      </c>
      <c r="P6" s="16" t="s">
        <v>31</v>
      </c>
      <c r="Q6" s="16" t="s">
        <v>31</v>
      </c>
      <c r="R6" s="16" t="s">
        <v>31</v>
      </c>
      <c r="S6" s="16" t="s">
        <v>31</v>
      </c>
      <c r="T6" s="16" t="s">
        <v>31</v>
      </c>
      <c r="U6" s="16" t="s">
        <v>31</v>
      </c>
      <c r="V6" s="16" t="s">
        <v>31</v>
      </c>
      <c r="W6" s="16" t="s">
        <v>31</v>
      </c>
      <c r="X6" s="16" t="s">
        <v>31</v>
      </c>
      <c r="Y6" s="16" t="s">
        <v>31</v>
      </c>
      <c r="Z6" s="16" t="s">
        <v>31</v>
      </c>
      <c r="AA6" s="16" t="s">
        <v>31</v>
      </c>
      <c r="AB6" s="16" t="s">
        <v>31</v>
      </c>
      <c r="AC6" s="16" t="s">
        <v>31</v>
      </c>
      <c r="AD6" s="16" t="s">
        <v>31</v>
      </c>
      <c r="AE6" s="16" t="s">
        <v>31</v>
      </c>
      <c r="AF6" s="16" t="s">
        <v>31</v>
      </c>
      <c r="AG6" s="16" t="s">
        <v>31</v>
      </c>
    </row>
    <row r="7" spans="1:33" ht="35.1" customHeight="1" x14ac:dyDescent="0.25">
      <c r="A7" s="17">
        <v>5</v>
      </c>
      <c r="B7" s="16" t="s">
        <v>54</v>
      </c>
      <c r="C7" s="16" t="s">
        <v>44</v>
      </c>
      <c r="D7" s="16" t="s">
        <v>49</v>
      </c>
      <c r="E7" s="16" t="s">
        <v>31</v>
      </c>
      <c r="F7" s="16" t="s">
        <v>54</v>
      </c>
      <c r="G7" s="16" t="s">
        <v>44</v>
      </c>
      <c r="H7" s="16" t="s">
        <v>49</v>
      </c>
      <c r="I7" s="16" t="s">
        <v>31</v>
      </c>
      <c r="J7" s="16" t="s">
        <v>54</v>
      </c>
      <c r="K7" s="16" t="s">
        <v>44</v>
      </c>
      <c r="L7" s="16" t="s">
        <v>49</v>
      </c>
      <c r="M7" s="16" t="s">
        <v>31</v>
      </c>
      <c r="N7" s="16" t="s">
        <v>31</v>
      </c>
      <c r="O7" s="16" t="s">
        <v>31</v>
      </c>
      <c r="P7" s="16" t="s">
        <v>31</v>
      </c>
      <c r="Q7" s="16" t="s">
        <v>31</v>
      </c>
      <c r="R7" s="16" t="s">
        <v>31</v>
      </c>
      <c r="S7" s="16" t="s">
        <v>31</v>
      </c>
      <c r="T7" s="16" t="s">
        <v>31</v>
      </c>
      <c r="U7" s="16" t="s">
        <v>31</v>
      </c>
      <c r="V7" s="16" t="s">
        <v>31</v>
      </c>
      <c r="W7" s="16" t="s">
        <v>31</v>
      </c>
      <c r="X7" s="16" t="s">
        <v>31</v>
      </c>
      <c r="Y7" s="16" t="s">
        <v>31</v>
      </c>
      <c r="Z7" s="16" t="s">
        <v>31</v>
      </c>
      <c r="AA7" s="16" t="s">
        <v>31</v>
      </c>
      <c r="AB7" s="16" t="s">
        <v>31</v>
      </c>
      <c r="AC7" s="16" t="s">
        <v>31</v>
      </c>
      <c r="AD7" s="16" t="s">
        <v>31</v>
      </c>
      <c r="AE7" s="16" t="s">
        <v>31</v>
      </c>
      <c r="AF7" s="16" t="s">
        <v>31</v>
      </c>
      <c r="AG7" s="16" t="s">
        <v>31</v>
      </c>
    </row>
    <row r="8" spans="1:33" ht="35.1" customHeight="1" x14ac:dyDescent="0.25">
      <c r="A8" s="17">
        <v>6</v>
      </c>
      <c r="B8" s="16" t="s">
        <v>31</v>
      </c>
      <c r="C8" s="16" t="s">
        <v>31</v>
      </c>
      <c r="D8" s="16" t="s">
        <v>31</v>
      </c>
      <c r="E8" s="16" t="s">
        <v>31</v>
      </c>
      <c r="F8" s="16" t="s">
        <v>31</v>
      </c>
      <c r="G8" s="16" t="s">
        <v>31</v>
      </c>
      <c r="H8" s="16" t="s">
        <v>31</v>
      </c>
      <c r="I8" s="16" t="s">
        <v>31</v>
      </c>
      <c r="J8" s="16" t="s">
        <v>31</v>
      </c>
      <c r="K8" s="16" t="s">
        <v>31</v>
      </c>
      <c r="L8" s="16" t="s">
        <v>31</v>
      </c>
      <c r="M8" s="16" t="s">
        <v>31</v>
      </c>
      <c r="N8" s="16" t="s">
        <v>31</v>
      </c>
      <c r="O8" s="16" t="s">
        <v>31</v>
      </c>
      <c r="P8" s="16" t="s">
        <v>31</v>
      </c>
      <c r="Q8" s="16" t="s">
        <v>31</v>
      </c>
      <c r="R8" s="16" t="s">
        <v>31</v>
      </c>
      <c r="S8" s="16" t="s">
        <v>31</v>
      </c>
      <c r="T8" s="16" t="s">
        <v>31</v>
      </c>
      <c r="U8" s="16" t="s">
        <v>31</v>
      </c>
      <c r="V8" s="16" t="s">
        <v>31</v>
      </c>
      <c r="W8" s="16" t="s">
        <v>31</v>
      </c>
      <c r="X8" s="16" t="s">
        <v>31</v>
      </c>
      <c r="Y8" s="16" t="s">
        <v>31</v>
      </c>
      <c r="Z8" s="16" t="s">
        <v>31</v>
      </c>
      <c r="AA8" s="16" t="s">
        <v>31</v>
      </c>
      <c r="AB8" s="16" t="s">
        <v>31</v>
      </c>
      <c r="AC8" s="16" t="s">
        <v>31</v>
      </c>
      <c r="AD8" s="16" t="s">
        <v>31</v>
      </c>
      <c r="AE8" s="16" t="s">
        <v>31</v>
      </c>
      <c r="AF8" s="16" t="s">
        <v>31</v>
      </c>
      <c r="AG8" s="16" t="s">
        <v>31</v>
      </c>
    </row>
    <row r="9" spans="1:33" ht="35.1" customHeight="1" x14ac:dyDescent="0.25">
      <c r="A9" s="17">
        <v>7</v>
      </c>
      <c r="B9" s="16" t="s">
        <v>31</v>
      </c>
      <c r="C9" s="16" t="s">
        <v>31</v>
      </c>
      <c r="D9" s="16" t="s">
        <v>31</v>
      </c>
      <c r="E9" s="16" t="s">
        <v>31</v>
      </c>
      <c r="F9" s="16" t="s">
        <v>31</v>
      </c>
      <c r="G9" s="16" t="s">
        <v>31</v>
      </c>
      <c r="H9" s="16" t="s">
        <v>31</v>
      </c>
      <c r="I9" s="16" t="s">
        <v>31</v>
      </c>
      <c r="J9" s="16" t="s">
        <v>31</v>
      </c>
      <c r="K9" s="16" t="s">
        <v>31</v>
      </c>
      <c r="L9" s="16" t="s">
        <v>31</v>
      </c>
      <c r="M9" s="16" t="s">
        <v>31</v>
      </c>
      <c r="N9" s="16" t="s">
        <v>31</v>
      </c>
      <c r="O9" s="16" t="s">
        <v>31</v>
      </c>
      <c r="P9" s="16" t="s">
        <v>31</v>
      </c>
      <c r="Q9" s="16" t="s">
        <v>31</v>
      </c>
      <c r="R9" s="16" t="s">
        <v>31</v>
      </c>
      <c r="S9" s="16" t="s">
        <v>31</v>
      </c>
      <c r="T9" s="16" t="s">
        <v>31</v>
      </c>
      <c r="U9" s="16" t="s">
        <v>31</v>
      </c>
      <c r="V9" s="16" t="s">
        <v>31</v>
      </c>
      <c r="W9" s="16" t="s">
        <v>31</v>
      </c>
      <c r="X9" s="16" t="s">
        <v>31</v>
      </c>
      <c r="Y9" s="16" t="s">
        <v>31</v>
      </c>
      <c r="Z9" s="16" t="s">
        <v>31</v>
      </c>
      <c r="AA9" s="16" t="s">
        <v>31</v>
      </c>
      <c r="AB9" s="16" t="s">
        <v>31</v>
      </c>
      <c r="AC9" s="16" t="s">
        <v>31</v>
      </c>
      <c r="AD9" s="16" t="s">
        <v>31</v>
      </c>
      <c r="AE9" s="16" t="s">
        <v>31</v>
      </c>
      <c r="AF9" s="16" t="s">
        <v>31</v>
      </c>
      <c r="AG9" s="16" t="s">
        <v>31</v>
      </c>
    </row>
    <row r="10" spans="1:33" ht="35.1" customHeight="1" x14ac:dyDescent="0.25">
      <c r="A10" s="17">
        <v>8</v>
      </c>
      <c r="B10" s="16" t="s">
        <v>31</v>
      </c>
      <c r="C10" s="16" t="s">
        <v>31</v>
      </c>
      <c r="D10" s="16" t="s">
        <v>31</v>
      </c>
      <c r="E10" s="16" t="s">
        <v>31</v>
      </c>
      <c r="F10" s="16" t="s">
        <v>31</v>
      </c>
      <c r="G10" s="16" t="s">
        <v>31</v>
      </c>
      <c r="H10" s="16" t="s">
        <v>31</v>
      </c>
      <c r="I10" s="16" t="s">
        <v>31</v>
      </c>
      <c r="J10" s="16" t="s">
        <v>31</v>
      </c>
      <c r="K10" s="16" t="s">
        <v>31</v>
      </c>
      <c r="L10" s="16" t="s">
        <v>31</v>
      </c>
      <c r="M10" s="16" t="s">
        <v>31</v>
      </c>
      <c r="N10" s="16" t="s">
        <v>31</v>
      </c>
      <c r="O10" s="16" t="s">
        <v>31</v>
      </c>
      <c r="P10" s="16" t="s">
        <v>31</v>
      </c>
      <c r="Q10" s="16" t="s">
        <v>31</v>
      </c>
      <c r="R10" s="16" t="s">
        <v>31</v>
      </c>
      <c r="S10" s="16" t="s">
        <v>31</v>
      </c>
      <c r="T10" s="16" t="s">
        <v>31</v>
      </c>
      <c r="U10" s="16" t="s">
        <v>31</v>
      </c>
      <c r="V10" s="16" t="s">
        <v>31</v>
      </c>
      <c r="W10" s="16" t="s">
        <v>31</v>
      </c>
      <c r="X10" s="16" t="s">
        <v>31</v>
      </c>
      <c r="Y10" s="16" t="s">
        <v>31</v>
      </c>
      <c r="Z10" s="16" t="s">
        <v>31</v>
      </c>
      <c r="AA10" s="16" t="s">
        <v>31</v>
      </c>
      <c r="AB10" s="16" t="s">
        <v>31</v>
      </c>
      <c r="AC10" s="16" t="s">
        <v>31</v>
      </c>
      <c r="AD10" s="16" t="s">
        <v>31</v>
      </c>
      <c r="AE10" s="16" t="s">
        <v>31</v>
      </c>
      <c r="AF10" s="16" t="s">
        <v>31</v>
      </c>
      <c r="AG10" s="16" t="s">
        <v>31</v>
      </c>
    </row>
    <row r="11" spans="1:33" ht="35.1" customHeight="1" x14ac:dyDescent="0.25">
      <c r="A11" s="17">
        <v>9</v>
      </c>
      <c r="B11" s="16" t="s">
        <v>31</v>
      </c>
      <c r="C11" s="16" t="s">
        <v>31</v>
      </c>
      <c r="D11" s="16" t="s">
        <v>31</v>
      </c>
      <c r="E11" s="16" t="s">
        <v>31</v>
      </c>
      <c r="F11" s="16" t="s">
        <v>31</v>
      </c>
      <c r="G11" s="16" t="s">
        <v>31</v>
      </c>
      <c r="H11" s="16" t="s">
        <v>31</v>
      </c>
      <c r="I11" s="16" t="s">
        <v>31</v>
      </c>
      <c r="J11" s="16" t="s">
        <v>31</v>
      </c>
      <c r="K11" s="16" t="s">
        <v>31</v>
      </c>
      <c r="L11" s="16" t="s">
        <v>31</v>
      </c>
      <c r="M11" s="16" t="s">
        <v>31</v>
      </c>
      <c r="N11" s="16" t="s">
        <v>31</v>
      </c>
      <c r="O11" s="16" t="s">
        <v>31</v>
      </c>
      <c r="P11" s="16" t="s">
        <v>31</v>
      </c>
      <c r="Q11" s="16" t="s">
        <v>31</v>
      </c>
      <c r="R11" s="16" t="s">
        <v>31</v>
      </c>
      <c r="S11" s="16" t="s">
        <v>31</v>
      </c>
      <c r="T11" s="16" t="s">
        <v>31</v>
      </c>
      <c r="U11" s="16" t="s">
        <v>31</v>
      </c>
      <c r="V11" s="16" t="s">
        <v>31</v>
      </c>
      <c r="W11" s="16" t="s">
        <v>31</v>
      </c>
      <c r="X11" s="16" t="s">
        <v>31</v>
      </c>
      <c r="Y11" s="16" t="s">
        <v>31</v>
      </c>
      <c r="Z11" s="16" t="s">
        <v>31</v>
      </c>
      <c r="AA11" s="16" t="s">
        <v>31</v>
      </c>
      <c r="AB11" s="16" t="s">
        <v>31</v>
      </c>
      <c r="AC11" s="16" t="s">
        <v>31</v>
      </c>
      <c r="AD11" s="16" t="s">
        <v>31</v>
      </c>
      <c r="AE11" s="16" t="s">
        <v>31</v>
      </c>
      <c r="AF11" s="16" t="s">
        <v>31</v>
      </c>
      <c r="AG11" s="16" t="s">
        <v>31</v>
      </c>
    </row>
    <row r="12" spans="1:33" ht="35.1" customHeight="1" x14ac:dyDescent="0.25">
      <c r="A12" s="17">
        <v>10</v>
      </c>
      <c r="B12" s="16" t="s">
        <v>31</v>
      </c>
      <c r="C12" s="16" t="s">
        <v>31</v>
      </c>
      <c r="D12" s="16" t="s">
        <v>31</v>
      </c>
      <c r="E12" s="16" t="s">
        <v>31</v>
      </c>
      <c r="F12" s="16" t="s">
        <v>31</v>
      </c>
      <c r="G12" s="16" t="s">
        <v>31</v>
      </c>
      <c r="H12" s="16" t="s">
        <v>31</v>
      </c>
      <c r="I12" s="16" t="s">
        <v>31</v>
      </c>
      <c r="J12" s="16" t="s">
        <v>31</v>
      </c>
      <c r="K12" s="16" t="s">
        <v>31</v>
      </c>
      <c r="L12" s="16" t="s">
        <v>31</v>
      </c>
      <c r="M12" s="16" t="s">
        <v>31</v>
      </c>
      <c r="N12" s="16" t="s">
        <v>31</v>
      </c>
      <c r="O12" s="16" t="s">
        <v>31</v>
      </c>
      <c r="P12" s="16" t="s">
        <v>31</v>
      </c>
      <c r="Q12" s="16" t="s">
        <v>31</v>
      </c>
      <c r="R12" s="16" t="s">
        <v>31</v>
      </c>
      <c r="S12" s="16" t="s">
        <v>31</v>
      </c>
      <c r="T12" s="16" t="s">
        <v>31</v>
      </c>
      <c r="U12" s="16" t="s">
        <v>31</v>
      </c>
      <c r="V12" s="16" t="s">
        <v>31</v>
      </c>
      <c r="W12" s="16" t="s">
        <v>31</v>
      </c>
      <c r="X12" s="16" t="s">
        <v>31</v>
      </c>
      <c r="Y12" s="16" t="s">
        <v>31</v>
      </c>
      <c r="Z12" s="16" t="s">
        <v>31</v>
      </c>
      <c r="AA12" s="16" t="s">
        <v>31</v>
      </c>
      <c r="AB12" s="16" t="s">
        <v>31</v>
      </c>
      <c r="AC12" s="16" t="s">
        <v>31</v>
      </c>
      <c r="AD12" s="16" t="s">
        <v>31</v>
      </c>
      <c r="AE12" s="16" t="s">
        <v>31</v>
      </c>
      <c r="AF12" s="16" t="s">
        <v>31</v>
      </c>
      <c r="AG12" s="16" t="s">
        <v>31</v>
      </c>
    </row>
    <row r="13" spans="1:33" ht="35.1" customHeight="1" x14ac:dyDescent="0.25">
      <c r="A13" s="17">
        <v>11</v>
      </c>
      <c r="B13" s="16" t="s">
        <v>31</v>
      </c>
      <c r="C13" s="16" t="s">
        <v>31</v>
      </c>
      <c r="D13" s="16" t="s">
        <v>31</v>
      </c>
      <c r="E13" s="16" t="s">
        <v>31</v>
      </c>
      <c r="F13" s="16" t="s">
        <v>31</v>
      </c>
      <c r="G13" s="16" t="s">
        <v>31</v>
      </c>
      <c r="H13" s="16" t="s">
        <v>31</v>
      </c>
      <c r="I13" s="16" t="s">
        <v>31</v>
      </c>
      <c r="J13" s="16" t="s">
        <v>31</v>
      </c>
      <c r="K13" s="16" t="s">
        <v>31</v>
      </c>
      <c r="L13" s="16" t="s">
        <v>31</v>
      </c>
      <c r="M13" s="16" t="s">
        <v>31</v>
      </c>
      <c r="N13" s="16" t="s">
        <v>31</v>
      </c>
      <c r="O13" s="16" t="s">
        <v>31</v>
      </c>
      <c r="P13" s="16" t="s">
        <v>31</v>
      </c>
      <c r="Q13" s="16" t="s">
        <v>31</v>
      </c>
      <c r="R13" s="16" t="s">
        <v>31</v>
      </c>
      <c r="S13" s="16" t="s">
        <v>31</v>
      </c>
      <c r="T13" s="16" t="s">
        <v>31</v>
      </c>
      <c r="U13" s="16" t="s">
        <v>31</v>
      </c>
      <c r="V13" s="16" t="s">
        <v>31</v>
      </c>
      <c r="W13" s="16" t="s">
        <v>31</v>
      </c>
      <c r="X13" s="16" t="s">
        <v>31</v>
      </c>
      <c r="Y13" s="16" t="s">
        <v>31</v>
      </c>
      <c r="Z13" s="16" t="s">
        <v>31</v>
      </c>
      <c r="AA13" s="16" t="s">
        <v>31</v>
      </c>
      <c r="AB13" s="16" t="s">
        <v>31</v>
      </c>
      <c r="AC13" s="16" t="s">
        <v>31</v>
      </c>
      <c r="AD13" s="16" t="s">
        <v>31</v>
      </c>
      <c r="AE13" s="16" t="s">
        <v>31</v>
      </c>
      <c r="AF13" s="16" t="s">
        <v>31</v>
      </c>
      <c r="AG13" s="16" t="s">
        <v>31</v>
      </c>
    </row>
    <row r="14" spans="1:33" ht="35.1" customHeight="1" x14ac:dyDescent="0.25">
      <c r="A14" s="17">
        <v>12</v>
      </c>
      <c r="B14" s="16" t="s">
        <v>31</v>
      </c>
      <c r="C14" s="16" t="s">
        <v>31</v>
      </c>
      <c r="D14" s="16" t="s">
        <v>31</v>
      </c>
      <c r="E14" s="16" t="s">
        <v>31</v>
      </c>
      <c r="F14" s="16" t="s">
        <v>31</v>
      </c>
      <c r="G14" s="16" t="s">
        <v>31</v>
      </c>
      <c r="H14" s="16" t="s">
        <v>31</v>
      </c>
      <c r="I14" s="16" t="s">
        <v>31</v>
      </c>
      <c r="J14" s="16" t="s">
        <v>31</v>
      </c>
      <c r="K14" s="16" t="s">
        <v>31</v>
      </c>
      <c r="L14" s="16" t="s">
        <v>31</v>
      </c>
      <c r="M14" s="16" t="s">
        <v>31</v>
      </c>
      <c r="N14" s="16" t="s">
        <v>31</v>
      </c>
      <c r="O14" s="16" t="s">
        <v>31</v>
      </c>
      <c r="P14" s="16" t="s">
        <v>31</v>
      </c>
      <c r="Q14" s="16" t="s">
        <v>31</v>
      </c>
      <c r="R14" s="16" t="s">
        <v>31</v>
      </c>
      <c r="S14" s="16" t="s">
        <v>31</v>
      </c>
      <c r="T14" s="16" t="s">
        <v>31</v>
      </c>
      <c r="U14" s="16" t="s">
        <v>31</v>
      </c>
      <c r="V14" s="16" t="s">
        <v>31</v>
      </c>
      <c r="W14" s="16" t="s">
        <v>31</v>
      </c>
      <c r="X14" s="16" t="s">
        <v>31</v>
      </c>
      <c r="Y14" s="16" t="s">
        <v>31</v>
      </c>
      <c r="Z14" s="16" t="s">
        <v>31</v>
      </c>
      <c r="AA14" s="16" t="s">
        <v>31</v>
      </c>
      <c r="AB14" s="16" t="s">
        <v>31</v>
      </c>
      <c r="AC14" s="16" t="s">
        <v>31</v>
      </c>
      <c r="AD14" s="16" t="s">
        <v>31</v>
      </c>
      <c r="AE14" s="16" t="s">
        <v>31</v>
      </c>
      <c r="AF14" s="16" t="s">
        <v>31</v>
      </c>
      <c r="AG14" s="16" t="s">
        <v>31</v>
      </c>
    </row>
    <row r="15" spans="1:33" ht="35.1" customHeight="1" x14ac:dyDescent="0.25">
      <c r="A15" s="17">
        <v>13</v>
      </c>
      <c r="B15" s="16" t="s">
        <v>31</v>
      </c>
      <c r="C15" s="16" t="s">
        <v>31</v>
      </c>
      <c r="D15" s="16" t="s">
        <v>31</v>
      </c>
      <c r="E15" s="16" t="s">
        <v>31</v>
      </c>
      <c r="F15" s="16" t="s">
        <v>31</v>
      </c>
      <c r="G15" s="16" t="s">
        <v>31</v>
      </c>
      <c r="H15" s="16" t="s">
        <v>31</v>
      </c>
      <c r="I15" s="16" t="s">
        <v>31</v>
      </c>
      <c r="J15" s="16" t="s">
        <v>31</v>
      </c>
      <c r="K15" s="16" t="s">
        <v>31</v>
      </c>
      <c r="L15" s="16" t="s">
        <v>31</v>
      </c>
      <c r="M15" s="16" t="s">
        <v>31</v>
      </c>
      <c r="N15" s="16" t="s">
        <v>31</v>
      </c>
      <c r="O15" s="16" t="s">
        <v>31</v>
      </c>
      <c r="P15" s="16" t="s">
        <v>31</v>
      </c>
      <c r="Q15" s="16" t="s">
        <v>31</v>
      </c>
      <c r="R15" s="16" t="s">
        <v>31</v>
      </c>
      <c r="S15" s="16" t="s">
        <v>31</v>
      </c>
      <c r="T15" s="16" t="s">
        <v>31</v>
      </c>
      <c r="U15" s="16" t="s">
        <v>31</v>
      </c>
      <c r="V15" s="16" t="s">
        <v>31</v>
      </c>
      <c r="W15" s="16" t="s">
        <v>31</v>
      </c>
      <c r="X15" s="16" t="s">
        <v>31</v>
      </c>
      <c r="Y15" s="16" t="s">
        <v>31</v>
      </c>
      <c r="Z15" s="16" t="s">
        <v>31</v>
      </c>
      <c r="AA15" s="16" t="s">
        <v>31</v>
      </c>
      <c r="AB15" s="16" t="s">
        <v>31</v>
      </c>
      <c r="AC15" s="16" t="s">
        <v>31</v>
      </c>
      <c r="AD15" s="16" t="s">
        <v>31</v>
      </c>
      <c r="AE15" s="16" t="s">
        <v>31</v>
      </c>
      <c r="AF15" s="16" t="s">
        <v>31</v>
      </c>
      <c r="AG15" s="16" t="s">
        <v>31</v>
      </c>
    </row>
    <row r="17" spans="2:4" ht="31.5" x14ac:dyDescent="0.5">
      <c r="B17" s="15"/>
      <c r="C17" s="14" t="s">
        <v>60</v>
      </c>
      <c r="D17" s="13" t="s">
        <v>59</v>
      </c>
    </row>
    <row r="18" spans="2:4" ht="20.100000000000001" customHeight="1" x14ac:dyDescent="0.35">
      <c r="C18" s="11" t="s">
        <v>58</v>
      </c>
      <c r="D18" s="12">
        <v>19</v>
      </c>
    </row>
    <row r="19" spans="2:4" ht="20.100000000000001" customHeight="1" x14ac:dyDescent="0.35">
      <c r="C19" s="11" t="s">
        <v>57</v>
      </c>
      <c r="D19" s="12">
        <v>19</v>
      </c>
    </row>
    <row r="20" spans="2:4" ht="20.100000000000001" customHeight="1" x14ac:dyDescent="0.35">
      <c r="C20" s="11" t="s">
        <v>56</v>
      </c>
      <c r="D20" s="12">
        <v>19</v>
      </c>
    </row>
    <row r="21" spans="2:4" ht="20.100000000000001" customHeight="1" x14ac:dyDescent="0.35">
      <c r="C21" s="11" t="s">
        <v>55</v>
      </c>
      <c r="D21" s="12">
        <v>19</v>
      </c>
    </row>
    <row r="22" spans="2:4" ht="20.100000000000001" customHeight="1" x14ac:dyDescent="0.35">
      <c r="C22" s="11" t="s">
        <v>54</v>
      </c>
      <c r="D22" s="12">
        <v>19</v>
      </c>
    </row>
    <row r="23" spans="2:4" ht="20.100000000000001" customHeight="1" x14ac:dyDescent="0.35">
      <c r="C23" s="11" t="s">
        <v>53</v>
      </c>
      <c r="D23" s="12">
        <v>20</v>
      </c>
    </row>
    <row r="24" spans="2:4" ht="20.100000000000001" customHeight="1" x14ac:dyDescent="0.35">
      <c r="C24" s="11" t="s">
        <v>52</v>
      </c>
      <c r="D24" s="12">
        <v>20</v>
      </c>
    </row>
    <row r="25" spans="2:4" ht="20.100000000000001" customHeight="1" x14ac:dyDescent="0.35">
      <c r="C25" s="11" t="s">
        <v>51</v>
      </c>
      <c r="D25" s="12">
        <v>20</v>
      </c>
    </row>
    <row r="26" spans="2:4" ht="20.100000000000001" customHeight="1" x14ac:dyDescent="0.35">
      <c r="C26" s="11" t="s">
        <v>50</v>
      </c>
      <c r="D26" s="12">
        <v>20</v>
      </c>
    </row>
    <row r="27" spans="2:4" ht="20.100000000000001" customHeight="1" x14ac:dyDescent="0.35">
      <c r="C27" s="11" t="s">
        <v>49</v>
      </c>
      <c r="D27" s="12">
        <v>20</v>
      </c>
    </row>
    <row r="28" spans="2:4" ht="20.100000000000001" customHeight="1" x14ac:dyDescent="0.35">
      <c r="C28" s="11" t="s">
        <v>48</v>
      </c>
      <c r="D28" s="12">
        <v>22</v>
      </c>
    </row>
    <row r="29" spans="2:4" ht="21" x14ac:dyDescent="0.35">
      <c r="C29" s="11" t="s">
        <v>47</v>
      </c>
      <c r="D29" s="12">
        <v>22</v>
      </c>
    </row>
    <row r="30" spans="2:4" ht="21" x14ac:dyDescent="0.35">
      <c r="C30" s="11" t="s">
        <v>46</v>
      </c>
      <c r="D30" s="12">
        <v>22</v>
      </c>
    </row>
    <row r="31" spans="2:4" ht="21" x14ac:dyDescent="0.35">
      <c r="C31" s="11" t="s">
        <v>45</v>
      </c>
      <c r="D31" s="12">
        <v>22</v>
      </c>
    </row>
    <row r="32" spans="2:4" ht="21" x14ac:dyDescent="0.35">
      <c r="C32" s="11" t="s">
        <v>44</v>
      </c>
      <c r="D32" s="12">
        <v>22</v>
      </c>
    </row>
    <row r="33" spans="3:4" ht="21" x14ac:dyDescent="0.35">
      <c r="C33" s="11" t="s">
        <v>43</v>
      </c>
      <c r="D33" s="12">
        <v>64</v>
      </c>
    </row>
    <row r="34" spans="3:4" ht="21" x14ac:dyDescent="0.35">
      <c r="C34" s="11" t="s">
        <v>42</v>
      </c>
      <c r="D34" s="12">
        <v>65</v>
      </c>
    </row>
    <row r="35" spans="3:4" ht="21" x14ac:dyDescent="0.35">
      <c r="C35" s="11" t="s">
        <v>41</v>
      </c>
      <c r="D35" s="12">
        <v>66</v>
      </c>
    </row>
    <row r="36" spans="3:4" ht="21" x14ac:dyDescent="0.35">
      <c r="C36" s="11" t="s">
        <v>40</v>
      </c>
      <c r="D36" s="12">
        <v>61</v>
      </c>
    </row>
    <row r="37" spans="3:4" ht="21" x14ac:dyDescent="0.35">
      <c r="C37" s="11" t="s">
        <v>39</v>
      </c>
      <c r="D37" s="12">
        <v>62</v>
      </c>
    </row>
    <row r="38" spans="3:4" ht="21" x14ac:dyDescent="0.35">
      <c r="C38" s="11" t="s">
        <v>38</v>
      </c>
      <c r="D38" s="12">
        <v>63</v>
      </c>
    </row>
    <row r="39" spans="3:4" ht="21" x14ac:dyDescent="0.35">
      <c r="C39" s="11" t="s">
        <v>37</v>
      </c>
      <c r="D39" s="12">
        <v>49</v>
      </c>
    </row>
    <row r="40" spans="3:4" ht="21" x14ac:dyDescent="0.35">
      <c r="C40" s="11" t="s">
        <v>36</v>
      </c>
      <c r="D40" s="12">
        <v>51</v>
      </c>
    </row>
    <row r="41" spans="3:4" ht="21" x14ac:dyDescent="0.35">
      <c r="C41" s="11" t="s">
        <v>35</v>
      </c>
      <c r="D41" s="12">
        <v>69</v>
      </c>
    </row>
    <row r="42" spans="3:4" ht="21" x14ac:dyDescent="0.35">
      <c r="C42" s="11" t="s">
        <v>34</v>
      </c>
      <c r="D42" s="12">
        <v>67</v>
      </c>
    </row>
    <row r="43" spans="3:4" ht="21" x14ac:dyDescent="0.35">
      <c r="C43" s="11" t="s">
        <v>33</v>
      </c>
      <c r="D43" s="12">
        <v>68</v>
      </c>
    </row>
    <row r="44" spans="3:4" ht="21" x14ac:dyDescent="0.35">
      <c r="C44" s="11" t="s">
        <v>32</v>
      </c>
      <c r="D44" s="12">
        <v>79</v>
      </c>
    </row>
    <row r="45" spans="3:4" ht="37.5" customHeight="1" x14ac:dyDescent="0.25">
      <c r="C45" s="11" t="s">
        <v>31</v>
      </c>
      <c r="D45" s="9" t="s">
        <v>30</v>
      </c>
    </row>
    <row r="46" spans="3:4" x14ac:dyDescent="0.25">
      <c r="C46" s="10"/>
    </row>
    <row r="47" spans="3:4" x14ac:dyDescent="0.25">
      <c r="C47" s="10"/>
    </row>
    <row r="48" spans="3:4" x14ac:dyDescent="0.25">
      <c r="C48" s="10"/>
    </row>
    <row r="49" spans="3:3" x14ac:dyDescent="0.25">
      <c r="C49" s="10"/>
    </row>
    <row r="50" spans="3:3" x14ac:dyDescent="0.25">
      <c r="C50" s="10"/>
    </row>
    <row r="51" spans="3:3" x14ac:dyDescent="0.25">
      <c r="C51" s="10"/>
    </row>
    <row r="52" spans="3:3" x14ac:dyDescent="0.25">
      <c r="C52" s="10"/>
    </row>
    <row r="53" spans="3:3" x14ac:dyDescent="0.25">
      <c r="C53" s="10"/>
    </row>
    <row r="54" spans="3:3" x14ac:dyDescent="0.25">
      <c r="C54" s="10"/>
    </row>
    <row r="55" spans="3:3" x14ac:dyDescent="0.25">
      <c r="C55" s="10"/>
    </row>
    <row r="56" spans="3:3" x14ac:dyDescent="0.25">
      <c r="C56" s="10"/>
    </row>
    <row r="57" spans="3:3" x14ac:dyDescent="0.25">
      <c r="C57" s="10"/>
    </row>
    <row r="58" spans="3:3" x14ac:dyDescent="0.25">
      <c r="C58" s="10"/>
    </row>
    <row r="59" spans="3:3" x14ac:dyDescent="0.25">
      <c r="C59" s="10"/>
    </row>
    <row r="60" spans="3:3" x14ac:dyDescent="0.25">
      <c r="C60" s="10"/>
    </row>
    <row r="61" spans="3:3" x14ac:dyDescent="0.25">
      <c r="C61" s="10"/>
    </row>
    <row r="62" spans="3:3" x14ac:dyDescent="0.25">
      <c r="C62" s="10"/>
    </row>
    <row r="63" spans="3:3" x14ac:dyDescent="0.25">
      <c r="C63" s="10"/>
    </row>
    <row r="64" spans="3:3" x14ac:dyDescent="0.25">
      <c r="C64" s="10"/>
    </row>
    <row r="65" spans="3:3" x14ac:dyDescent="0.25">
      <c r="C65" s="10"/>
    </row>
    <row r="66" spans="3:3" x14ac:dyDescent="0.25">
      <c r="C66" s="10"/>
    </row>
    <row r="67" spans="3:3" x14ac:dyDescent="0.25">
      <c r="C67" s="10"/>
    </row>
    <row r="68" spans="3:3" x14ac:dyDescent="0.25">
      <c r="C68" s="10"/>
    </row>
    <row r="69" spans="3:3" x14ac:dyDescent="0.25">
      <c r="C69" s="10"/>
    </row>
    <row r="70" spans="3:3" x14ac:dyDescent="0.25">
      <c r="C70" s="10"/>
    </row>
    <row r="71" spans="3:3" x14ac:dyDescent="0.25">
      <c r="C71" s="10"/>
    </row>
    <row r="72" spans="3:3" x14ac:dyDescent="0.25">
      <c r="C72" s="10"/>
    </row>
    <row r="73" spans="3:3" x14ac:dyDescent="0.25">
      <c r="C73" s="10"/>
    </row>
    <row r="74" spans="3:3" x14ac:dyDescent="0.25">
      <c r="C74" s="10"/>
    </row>
    <row r="75" spans="3:3" x14ac:dyDescent="0.25">
      <c r="C75" s="10"/>
    </row>
    <row r="76" spans="3:3" x14ac:dyDescent="0.25">
      <c r="C76" s="10"/>
    </row>
    <row r="77" spans="3:3" x14ac:dyDescent="0.25">
      <c r="C77" s="10"/>
    </row>
    <row r="78" spans="3:3" x14ac:dyDescent="0.25">
      <c r="C78" s="10"/>
    </row>
    <row r="79" spans="3:3" x14ac:dyDescent="0.25">
      <c r="C79" s="10"/>
    </row>
    <row r="80" spans="3:3" x14ac:dyDescent="0.25">
      <c r="C80" s="10"/>
    </row>
    <row r="81" spans="3:3" x14ac:dyDescent="0.25">
      <c r="C81" s="10"/>
    </row>
    <row r="82" spans="3:3" x14ac:dyDescent="0.25">
      <c r="C82" s="10"/>
    </row>
    <row r="83" spans="3:3" x14ac:dyDescent="0.25">
      <c r="C83" s="10"/>
    </row>
    <row r="84" spans="3:3" x14ac:dyDescent="0.25">
      <c r="C84" s="10"/>
    </row>
    <row r="85" spans="3:3" x14ac:dyDescent="0.25">
      <c r="C85" s="10"/>
    </row>
    <row r="86" spans="3:3" x14ac:dyDescent="0.25">
      <c r="C86" s="10"/>
    </row>
    <row r="87" spans="3:3" x14ac:dyDescent="0.25">
      <c r="C87" s="10"/>
    </row>
    <row r="88" spans="3:3" x14ac:dyDescent="0.25">
      <c r="C88" s="10"/>
    </row>
    <row r="89" spans="3:3" x14ac:dyDescent="0.25">
      <c r="C89" s="10"/>
    </row>
    <row r="90" spans="3:3" x14ac:dyDescent="0.25">
      <c r="C90" s="10"/>
    </row>
    <row r="91" spans="3:3" x14ac:dyDescent="0.25">
      <c r="C91" s="10"/>
    </row>
  </sheetData>
  <sheetProtection algorithmName="SHA-512" hashValue="gcBCZTsMQeXOoznsYPr+UM63dAZwgQdF2O7fS4YBHXJZrL3Csb3z5A2tuJzVULIY78AK2YFZfnf+tMGWji4dRw==" saltValue="YF3OU9MqDv9PTCsOd3GPxg==" spinCount="100000" sheet="1" objects="1" scenarios="1"/>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G26"/>
  <sheetViews>
    <sheetView zoomScale="70" zoomScaleNormal="70" workbookViewId="0">
      <pane xSplit="5" ySplit="2" topLeftCell="F3" activePane="bottomRight" state="frozen"/>
      <selection pane="topRight" activeCell="F1" sqref="F1"/>
      <selection pane="bottomLeft" activeCell="A3" sqref="A3"/>
      <selection pane="bottomRight" activeCell="I6" sqref="I6:I7"/>
    </sheetView>
  </sheetViews>
  <sheetFormatPr baseColWidth="10" defaultRowHeight="15" x14ac:dyDescent="0.25"/>
  <cols>
    <col min="1" max="1" width="9.140625" style="1" bestFit="1" customWidth="1"/>
    <col min="2" max="3" width="9.5703125" customWidth="1"/>
    <col min="4" max="4" width="13.28515625" customWidth="1"/>
    <col min="5" max="5" width="14.85546875" customWidth="1"/>
    <col min="6" max="6" width="12.140625" customWidth="1"/>
    <col min="7" max="7" width="12.42578125" bestFit="1" customWidth="1"/>
    <col min="8" max="8" width="13" customWidth="1"/>
    <col min="9" max="9" width="14.85546875" customWidth="1"/>
    <col min="10" max="10" width="14" customWidth="1"/>
    <col min="11" max="11" width="11.85546875" customWidth="1"/>
    <col min="12" max="12" width="17" customWidth="1"/>
    <col min="13" max="13" width="16" customWidth="1"/>
    <col min="14" max="16" width="14.7109375" customWidth="1"/>
    <col min="17" max="17" width="13.42578125" customWidth="1"/>
    <col min="18" max="20" width="18.28515625" customWidth="1"/>
    <col min="21" max="21" width="13.42578125" customWidth="1"/>
    <col min="22" max="23" width="20" customWidth="1"/>
    <col min="24" max="27" width="13.42578125" customWidth="1"/>
    <col min="28" max="28" width="19.140625" customWidth="1"/>
    <col min="29" max="29" width="17.7109375" customWidth="1"/>
    <col min="30" max="30" width="13.42578125" customWidth="1"/>
    <col min="31" max="31" width="5.85546875" bestFit="1" customWidth="1"/>
    <col min="32" max="32" width="19.140625" customWidth="1"/>
    <col min="33" max="33" width="17.7109375" customWidth="1"/>
  </cols>
  <sheetData>
    <row r="1" spans="1:33" s="9" customFormat="1" ht="23.25" customHeight="1" x14ac:dyDescent="0.25">
      <c r="B1" s="9">
        <v>1</v>
      </c>
      <c r="C1" s="9">
        <v>2</v>
      </c>
      <c r="D1" s="9">
        <v>3</v>
      </c>
      <c r="E1" s="9">
        <v>4</v>
      </c>
      <c r="F1" s="9">
        <v>5</v>
      </c>
      <c r="G1" s="9">
        <v>6</v>
      </c>
      <c r="H1" s="9">
        <v>7</v>
      </c>
      <c r="I1" s="9">
        <v>8</v>
      </c>
      <c r="J1" s="9">
        <v>9</v>
      </c>
      <c r="K1" s="9">
        <v>10</v>
      </c>
      <c r="L1" s="9">
        <v>11</v>
      </c>
      <c r="M1" s="9">
        <v>12</v>
      </c>
      <c r="N1" s="9">
        <v>13</v>
      </c>
      <c r="O1" s="9">
        <v>14</v>
      </c>
      <c r="P1" s="9">
        <v>15</v>
      </c>
      <c r="Q1" s="9">
        <v>16</v>
      </c>
      <c r="R1" s="9">
        <v>17</v>
      </c>
      <c r="S1" s="9">
        <v>18</v>
      </c>
      <c r="T1" s="9">
        <v>19</v>
      </c>
      <c r="U1" s="9">
        <v>20</v>
      </c>
      <c r="V1" s="9">
        <v>21</v>
      </c>
      <c r="W1" s="9">
        <v>22</v>
      </c>
      <c r="X1" s="9">
        <v>23</v>
      </c>
      <c r="Y1" s="9">
        <v>24</v>
      </c>
      <c r="Z1" s="9">
        <v>25</v>
      </c>
      <c r="AA1" s="9">
        <v>26</v>
      </c>
      <c r="AB1" s="9">
        <v>27</v>
      </c>
      <c r="AC1" s="9">
        <v>28</v>
      </c>
      <c r="AD1" s="9">
        <v>29</v>
      </c>
      <c r="AE1" s="9">
        <v>30</v>
      </c>
      <c r="AF1" s="9">
        <v>31</v>
      </c>
      <c r="AG1" s="9">
        <v>32</v>
      </c>
    </row>
    <row r="2" spans="1:33" s="9" customFormat="1" ht="60" x14ac:dyDescent="0.25">
      <c r="A2" s="9" t="s">
        <v>28</v>
      </c>
      <c r="B2" s="27" t="s">
        <v>98</v>
      </c>
      <c r="C2" s="27" t="s">
        <v>2</v>
      </c>
      <c r="D2" s="26" t="s">
        <v>97</v>
      </c>
      <c r="E2" s="26" t="s">
        <v>96</v>
      </c>
      <c r="F2" s="25" t="s">
        <v>95</v>
      </c>
      <c r="G2" s="25" t="s">
        <v>2</v>
      </c>
      <c r="H2" s="24" t="s">
        <v>94</v>
      </c>
      <c r="I2" s="24" t="s">
        <v>93</v>
      </c>
      <c r="J2" s="23" t="str">
        <f>'12 - AP-planes'!B4</f>
        <v>PLAN B Eventos Particulares</v>
      </c>
      <c r="K2" s="23" t="s">
        <v>2</v>
      </c>
      <c r="L2" s="23" t="s">
        <v>92</v>
      </c>
      <c r="M2" s="23" t="s">
        <v>91</v>
      </c>
      <c r="N2" s="22" t="s">
        <v>29</v>
      </c>
      <c r="O2" s="22" t="s">
        <v>2</v>
      </c>
      <c r="P2" s="22" t="s">
        <v>90</v>
      </c>
      <c r="Q2" s="22" t="s">
        <v>89</v>
      </c>
      <c r="R2" s="32" t="s">
        <v>88</v>
      </c>
      <c r="S2" s="32" t="s">
        <v>2</v>
      </c>
      <c r="T2" s="32" t="s">
        <v>87</v>
      </c>
      <c r="U2" s="32" t="s">
        <v>86</v>
      </c>
      <c r="V2" s="20" t="s">
        <v>85</v>
      </c>
      <c r="W2" s="20" t="s">
        <v>2</v>
      </c>
      <c r="X2" s="20" t="s">
        <v>84</v>
      </c>
      <c r="Y2" s="20" t="s">
        <v>83</v>
      </c>
      <c r="Z2" s="19" t="s">
        <v>82</v>
      </c>
      <c r="AA2" s="19" t="s">
        <v>2</v>
      </c>
      <c r="AB2" s="19" t="s">
        <v>81</v>
      </c>
      <c r="AC2" s="19" t="s">
        <v>80</v>
      </c>
      <c r="AD2" s="18" t="s">
        <v>79</v>
      </c>
      <c r="AE2" s="18" t="s">
        <v>2</v>
      </c>
      <c r="AF2" s="18" t="s">
        <v>78</v>
      </c>
      <c r="AG2" s="18" t="s">
        <v>77</v>
      </c>
    </row>
    <row r="3" spans="1:33" ht="35.1" customHeight="1" x14ac:dyDescent="0.25">
      <c r="A3" s="17">
        <v>1</v>
      </c>
      <c r="B3" s="30">
        <v>0.80500000000000005</v>
      </c>
      <c r="C3" s="30">
        <v>31.57</v>
      </c>
      <c r="D3" s="29">
        <v>900000</v>
      </c>
      <c r="E3" s="29">
        <v>50000</v>
      </c>
      <c r="F3" s="30">
        <v>0.435</v>
      </c>
      <c r="G3" s="30">
        <v>18.03</v>
      </c>
      <c r="H3" s="29">
        <v>900000</v>
      </c>
      <c r="I3" s="29">
        <v>50000</v>
      </c>
      <c r="J3" s="28" t="s">
        <v>31</v>
      </c>
      <c r="K3" s="28" t="s">
        <v>31</v>
      </c>
      <c r="L3" s="28" t="s">
        <v>31</v>
      </c>
      <c r="M3" s="28" t="s">
        <v>31</v>
      </c>
      <c r="N3" s="28">
        <v>2.2999999999999998</v>
      </c>
      <c r="O3" s="28">
        <v>9.6</v>
      </c>
      <c r="P3" s="31">
        <v>15000</v>
      </c>
      <c r="Q3" s="29">
        <v>1000</v>
      </c>
      <c r="R3" s="30">
        <v>0.435</v>
      </c>
      <c r="S3" s="30">
        <v>18.03</v>
      </c>
      <c r="T3" s="31">
        <v>80000</v>
      </c>
      <c r="U3" s="29">
        <v>10000</v>
      </c>
      <c r="V3" s="28" t="e">
        <f>IF(#REF!="PRIVADO",1.4,1.4)</f>
        <v>#REF!</v>
      </c>
      <c r="W3" s="28" t="e">
        <f>IF(#REF!="PRIVADO",20.81,21.103)</f>
        <v>#REF!</v>
      </c>
      <c r="X3" s="29">
        <v>80000</v>
      </c>
      <c r="Y3" s="29">
        <v>15000</v>
      </c>
      <c r="Z3" s="28">
        <v>2.95</v>
      </c>
      <c r="AA3" s="28">
        <v>23.5</v>
      </c>
      <c r="AB3" s="31">
        <v>80000</v>
      </c>
      <c r="AC3" s="29">
        <v>10000</v>
      </c>
      <c r="AD3" s="28">
        <v>0.16</v>
      </c>
      <c r="AE3" s="28">
        <v>4.45</v>
      </c>
      <c r="AF3" s="31">
        <v>80000</v>
      </c>
      <c r="AG3" s="29">
        <v>10000</v>
      </c>
    </row>
    <row r="4" spans="1:33" ht="35.1" customHeight="1" x14ac:dyDescent="0.25">
      <c r="A4" s="17">
        <v>2</v>
      </c>
      <c r="B4" s="30">
        <v>1.095</v>
      </c>
      <c r="C4" s="30">
        <v>34.51</v>
      </c>
      <c r="D4" s="29">
        <v>900000</v>
      </c>
      <c r="E4" s="29">
        <v>50000</v>
      </c>
      <c r="F4" s="30">
        <v>0.59</v>
      </c>
      <c r="G4" s="30">
        <v>19.71</v>
      </c>
      <c r="H4" s="29">
        <v>900000</v>
      </c>
      <c r="I4" s="29">
        <v>50000</v>
      </c>
      <c r="J4" s="28">
        <v>0.59</v>
      </c>
      <c r="K4" s="28">
        <v>19.71</v>
      </c>
      <c r="L4" s="28">
        <v>80000</v>
      </c>
      <c r="M4" s="28">
        <v>10000</v>
      </c>
      <c r="N4" s="28">
        <v>2.35</v>
      </c>
      <c r="O4" s="28">
        <v>47.5</v>
      </c>
      <c r="P4" s="31">
        <v>15000</v>
      </c>
      <c r="Q4" s="29">
        <v>1000</v>
      </c>
      <c r="R4" s="30">
        <v>0.80500000000000005</v>
      </c>
      <c r="S4" s="30">
        <v>31.57</v>
      </c>
      <c r="T4" s="31">
        <v>80000</v>
      </c>
      <c r="U4" s="29">
        <v>10000</v>
      </c>
      <c r="V4" s="28" t="s">
        <v>31</v>
      </c>
      <c r="W4" s="28" t="s">
        <v>31</v>
      </c>
      <c r="X4" s="28" t="s">
        <v>31</v>
      </c>
      <c r="Y4" s="28" t="s">
        <v>31</v>
      </c>
      <c r="Z4" s="28" t="s">
        <v>31</v>
      </c>
      <c r="AA4" s="28" t="s">
        <v>31</v>
      </c>
      <c r="AB4" s="28" t="s">
        <v>31</v>
      </c>
      <c r="AC4" s="28" t="s">
        <v>31</v>
      </c>
      <c r="AD4" s="28" t="s">
        <v>31</v>
      </c>
      <c r="AE4" s="28" t="s">
        <v>31</v>
      </c>
      <c r="AF4" s="28" t="s">
        <v>31</v>
      </c>
      <c r="AG4" s="28" t="s">
        <v>31</v>
      </c>
    </row>
    <row r="5" spans="1:33" ht="35.1" customHeight="1" x14ac:dyDescent="0.25">
      <c r="A5" s="17">
        <v>3</v>
      </c>
      <c r="B5" s="30">
        <v>1.55</v>
      </c>
      <c r="C5" s="30">
        <v>37.450000000000003</v>
      </c>
      <c r="D5" s="29">
        <v>900000</v>
      </c>
      <c r="E5" s="29">
        <v>50000</v>
      </c>
      <c r="F5" s="30">
        <v>0.83499999999999996</v>
      </c>
      <c r="G5" s="30">
        <v>21.39</v>
      </c>
      <c r="H5" s="29">
        <v>900000</v>
      </c>
      <c r="I5" s="29">
        <v>50000</v>
      </c>
      <c r="J5" s="28" t="s">
        <v>31</v>
      </c>
      <c r="K5" s="28" t="s">
        <v>31</v>
      </c>
      <c r="L5" s="28" t="s">
        <v>31</v>
      </c>
      <c r="M5" s="28" t="s">
        <v>31</v>
      </c>
      <c r="N5" s="28" t="s">
        <v>31</v>
      </c>
      <c r="O5" s="28" t="s">
        <v>31</v>
      </c>
      <c r="P5" s="28" t="s">
        <v>31</v>
      </c>
      <c r="Q5" s="28" t="s">
        <v>31</v>
      </c>
      <c r="R5" s="28" t="s">
        <v>31</v>
      </c>
      <c r="S5" s="28" t="s">
        <v>31</v>
      </c>
      <c r="T5" s="28" t="s">
        <v>31</v>
      </c>
      <c r="U5" s="28" t="s">
        <v>31</v>
      </c>
      <c r="V5" s="28" t="s">
        <v>31</v>
      </c>
      <c r="W5" s="28" t="s">
        <v>31</v>
      </c>
      <c r="X5" s="28" t="s">
        <v>31</v>
      </c>
      <c r="Y5" s="28" t="s">
        <v>31</v>
      </c>
      <c r="Z5" s="28" t="s">
        <v>31</v>
      </c>
      <c r="AA5" s="28" t="s">
        <v>31</v>
      </c>
      <c r="AB5" s="28" t="s">
        <v>31</v>
      </c>
      <c r="AC5" s="28" t="s">
        <v>31</v>
      </c>
      <c r="AD5" s="28" t="s">
        <v>31</v>
      </c>
      <c r="AE5" s="28" t="s">
        <v>31</v>
      </c>
      <c r="AF5" s="28" t="s">
        <v>31</v>
      </c>
      <c r="AG5" s="28" t="s">
        <v>31</v>
      </c>
    </row>
    <row r="6" spans="1:33" ht="35.1" customHeight="1" x14ac:dyDescent="0.25">
      <c r="A6" s="17">
        <v>4</v>
      </c>
      <c r="B6" s="30">
        <v>2.1949999999999998</v>
      </c>
      <c r="C6" s="30">
        <v>40.93</v>
      </c>
      <c r="D6" s="29">
        <v>900000</v>
      </c>
      <c r="E6" s="29">
        <v>50000</v>
      </c>
      <c r="F6" s="30">
        <v>1.1850000000000001</v>
      </c>
      <c r="G6" s="30">
        <v>23.38</v>
      </c>
      <c r="H6" s="29">
        <v>900000</v>
      </c>
      <c r="I6" s="29">
        <v>50000</v>
      </c>
      <c r="J6" s="28" t="s">
        <v>31</v>
      </c>
      <c r="K6" s="28" t="s">
        <v>31</v>
      </c>
      <c r="L6" s="28" t="s">
        <v>31</v>
      </c>
      <c r="M6" s="28" t="s">
        <v>31</v>
      </c>
      <c r="N6" s="28" t="s">
        <v>31</v>
      </c>
      <c r="O6" s="28" t="s">
        <v>31</v>
      </c>
      <c r="P6" s="28" t="s">
        <v>31</v>
      </c>
      <c r="Q6" s="28" t="s">
        <v>31</v>
      </c>
      <c r="R6" s="28" t="s">
        <v>31</v>
      </c>
      <c r="S6" s="28" t="s">
        <v>31</v>
      </c>
      <c r="T6" s="28" t="s">
        <v>31</v>
      </c>
      <c r="U6" s="28" t="s">
        <v>31</v>
      </c>
      <c r="V6" s="28" t="s">
        <v>31</v>
      </c>
      <c r="W6" s="28" t="s">
        <v>31</v>
      </c>
      <c r="X6" s="28" t="s">
        <v>31</v>
      </c>
      <c r="Y6" s="28" t="s">
        <v>31</v>
      </c>
      <c r="Z6" s="28" t="s">
        <v>31</v>
      </c>
      <c r="AA6" s="28" t="s">
        <v>31</v>
      </c>
      <c r="AB6" s="28" t="s">
        <v>31</v>
      </c>
      <c r="AC6" s="28" t="s">
        <v>31</v>
      </c>
      <c r="AD6" s="28" t="s">
        <v>31</v>
      </c>
      <c r="AE6" s="28" t="s">
        <v>31</v>
      </c>
      <c r="AF6" s="28" t="s">
        <v>31</v>
      </c>
      <c r="AG6" s="28" t="s">
        <v>31</v>
      </c>
    </row>
    <row r="7" spans="1:33" ht="35.1" customHeight="1" x14ac:dyDescent="0.25">
      <c r="A7" s="17">
        <v>5</v>
      </c>
      <c r="B7" s="30">
        <v>2.85</v>
      </c>
      <c r="C7" s="30">
        <v>57.3</v>
      </c>
      <c r="D7" s="29">
        <v>500000</v>
      </c>
      <c r="E7" s="29">
        <v>30000</v>
      </c>
      <c r="F7" s="30">
        <v>1.5349999999999999</v>
      </c>
      <c r="G7" s="30">
        <v>32.74</v>
      </c>
      <c r="H7" s="29">
        <v>500000</v>
      </c>
      <c r="I7" s="29">
        <v>30000</v>
      </c>
      <c r="J7" s="30">
        <v>1.5349999999999999</v>
      </c>
      <c r="K7" s="30">
        <v>32.74</v>
      </c>
      <c r="L7" s="28">
        <v>80000</v>
      </c>
      <c r="M7" s="28">
        <v>10000</v>
      </c>
      <c r="N7" s="28" t="s">
        <v>31</v>
      </c>
      <c r="O7" s="28" t="s">
        <v>31</v>
      </c>
      <c r="P7" s="28" t="s">
        <v>31</v>
      </c>
      <c r="Q7" s="28" t="s">
        <v>31</v>
      </c>
      <c r="R7" s="28" t="s">
        <v>31</v>
      </c>
      <c r="S7" s="28" t="s">
        <v>31</v>
      </c>
      <c r="T7" s="28" t="s">
        <v>31</v>
      </c>
      <c r="U7" s="28" t="s">
        <v>31</v>
      </c>
      <c r="V7" s="28" t="s">
        <v>31</v>
      </c>
      <c r="W7" s="28" t="s">
        <v>31</v>
      </c>
      <c r="X7" s="28" t="s">
        <v>31</v>
      </c>
      <c r="Y7" s="28" t="s">
        <v>31</v>
      </c>
      <c r="Z7" s="28" t="s">
        <v>31</v>
      </c>
      <c r="AA7" s="28" t="s">
        <v>31</v>
      </c>
      <c r="AB7" s="28" t="s">
        <v>31</v>
      </c>
      <c r="AC7" s="28" t="s">
        <v>31</v>
      </c>
      <c r="AD7" s="28" t="s">
        <v>31</v>
      </c>
      <c r="AE7" s="28" t="s">
        <v>31</v>
      </c>
      <c r="AF7" s="28" t="s">
        <v>31</v>
      </c>
      <c r="AG7" s="28" t="s">
        <v>31</v>
      </c>
    </row>
    <row r="8" spans="1:33" ht="35.1" customHeight="1" x14ac:dyDescent="0.25">
      <c r="A8" s="17">
        <v>6</v>
      </c>
      <c r="B8" s="28" t="s">
        <v>31</v>
      </c>
      <c r="C8" s="28" t="s">
        <v>31</v>
      </c>
      <c r="D8" s="28" t="s">
        <v>31</v>
      </c>
      <c r="E8" s="28" t="s">
        <v>31</v>
      </c>
      <c r="F8" s="28" t="s">
        <v>31</v>
      </c>
      <c r="G8" s="28" t="s">
        <v>31</v>
      </c>
      <c r="H8" s="28" t="s">
        <v>31</v>
      </c>
      <c r="I8" s="28" t="s">
        <v>31</v>
      </c>
      <c r="J8" s="28" t="s">
        <v>31</v>
      </c>
      <c r="K8" s="28" t="s">
        <v>31</v>
      </c>
      <c r="L8" s="28" t="s">
        <v>31</v>
      </c>
      <c r="M8" s="28" t="s">
        <v>31</v>
      </c>
      <c r="N8" s="28" t="s">
        <v>31</v>
      </c>
      <c r="O8" s="28" t="s">
        <v>31</v>
      </c>
      <c r="P8" s="28" t="s">
        <v>31</v>
      </c>
      <c r="Q8" s="28" t="s">
        <v>31</v>
      </c>
      <c r="R8" s="28" t="s">
        <v>31</v>
      </c>
      <c r="S8" s="28" t="s">
        <v>31</v>
      </c>
      <c r="T8" s="28" t="s">
        <v>31</v>
      </c>
      <c r="U8" s="28" t="s">
        <v>31</v>
      </c>
      <c r="V8" s="28" t="s">
        <v>31</v>
      </c>
      <c r="W8" s="28" t="s">
        <v>31</v>
      </c>
      <c r="X8" s="28" t="s">
        <v>31</v>
      </c>
      <c r="Y8" s="28" t="s">
        <v>31</v>
      </c>
      <c r="Z8" s="28" t="s">
        <v>31</v>
      </c>
      <c r="AA8" s="28" t="s">
        <v>31</v>
      </c>
      <c r="AB8" s="28" t="s">
        <v>31</v>
      </c>
      <c r="AC8" s="28" t="s">
        <v>31</v>
      </c>
      <c r="AD8" s="28" t="s">
        <v>31</v>
      </c>
      <c r="AE8" s="28" t="s">
        <v>31</v>
      </c>
      <c r="AF8" s="28" t="s">
        <v>31</v>
      </c>
      <c r="AG8" s="28" t="s">
        <v>31</v>
      </c>
    </row>
    <row r="9" spans="1:33" ht="35.1" customHeight="1" x14ac:dyDescent="0.25">
      <c r="A9" s="17">
        <v>7</v>
      </c>
      <c r="B9" s="28" t="s">
        <v>31</v>
      </c>
      <c r="C9" s="28" t="s">
        <v>31</v>
      </c>
      <c r="D9" s="28" t="s">
        <v>31</v>
      </c>
      <c r="E9" s="28" t="s">
        <v>31</v>
      </c>
      <c r="F9" s="28" t="s">
        <v>31</v>
      </c>
      <c r="G9" s="28" t="s">
        <v>31</v>
      </c>
      <c r="H9" s="28" t="s">
        <v>31</v>
      </c>
      <c r="I9" s="28" t="s">
        <v>31</v>
      </c>
      <c r="J9" s="28" t="s">
        <v>31</v>
      </c>
      <c r="K9" s="28" t="s">
        <v>31</v>
      </c>
      <c r="L9" s="28" t="s">
        <v>31</v>
      </c>
      <c r="M9" s="28" t="s">
        <v>31</v>
      </c>
      <c r="N9" s="28" t="s">
        <v>31</v>
      </c>
      <c r="O9" s="28" t="s">
        <v>31</v>
      </c>
      <c r="P9" s="28" t="s">
        <v>31</v>
      </c>
      <c r="Q9" s="28" t="s">
        <v>31</v>
      </c>
      <c r="R9" s="28" t="s">
        <v>31</v>
      </c>
      <c r="S9" s="28" t="s">
        <v>31</v>
      </c>
      <c r="T9" s="28" t="s">
        <v>31</v>
      </c>
      <c r="U9" s="28" t="s">
        <v>31</v>
      </c>
      <c r="V9" s="28" t="s">
        <v>31</v>
      </c>
      <c r="W9" s="28" t="s">
        <v>31</v>
      </c>
      <c r="X9" s="28" t="s">
        <v>31</v>
      </c>
      <c r="Y9" s="28" t="s">
        <v>31</v>
      </c>
      <c r="Z9" s="28" t="s">
        <v>31</v>
      </c>
      <c r="AA9" s="28" t="s">
        <v>31</v>
      </c>
      <c r="AB9" s="28" t="s">
        <v>31</v>
      </c>
      <c r="AC9" s="28" t="s">
        <v>31</v>
      </c>
      <c r="AD9" s="28" t="s">
        <v>31</v>
      </c>
      <c r="AE9" s="28" t="s">
        <v>31</v>
      </c>
      <c r="AF9" s="28" t="s">
        <v>31</v>
      </c>
      <c r="AG9" s="28" t="s">
        <v>31</v>
      </c>
    </row>
    <row r="10" spans="1:33" ht="35.1" customHeight="1" x14ac:dyDescent="0.25">
      <c r="A10" s="17">
        <v>8</v>
      </c>
      <c r="B10" s="28" t="s">
        <v>31</v>
      </c>
      <c r="C10" s="28" t="s">
        <v>31</v>
      </c>
      <c r="D10" s="28" t="s">
        <v>31</v>
      </c>
      <c r="E10" s="28" t="s">
        <v>31</v>
      </c>
      <c r="F10" s="28" t="s">
        <v>31</v>
      </c>
      <c r="G10" s="28" t="s">
        <v>31</v>
      </c>
      <c r="H10" s="28" t="s">
        <v>31</v>
      </c>
      <c r="I10" s="28" t="s">
        <v>31</v>
      </c>
      <c r="J10" s="28" t="s">
        <v>31</v>
      </c>
      <c r="K10" s="28" t="s">
        <v>31</v>
      </c>
      <c r="L10" s="28" t="s">
        <v>31</v>
      </c>
      <c r="M10" s="28" t="s">
        <v>31</v>
      </c>
      <c r="N10" s="28" t="s">
        <v>31</v>
      </c>
      <c r="O10" s="28" t="s">
        <v>31</v>
      </c>
      <c r="P10" s="28" t="s">
        <v>31</v>
      </c>
      <c r="Q10" s="28" t="s">
        <v>31</v>
      </c>
      <c r="R10" s="28" t="s">
        <v>31</v>
      </c>
      <c r="S10" s="28" t="s">
        <v>31</v>
      </c>
      <c r="T10" s="28" t="s">
        <v>31</v>
      </c>
      <c r="U10" s="28" t="s">
        <v>31</v>
      </c>
      <c r="V10" s="28" t="s">
        <v>31</v>
      </c>
      <c r="W10" s="28" t="s">
        <v>31</v>
      </c>
      <c r="X10" s="28" t="s">
        <v>31</v>
      </c>
      <c r="Y10" s="28" t="s">
        <v>31</v>
      </c>
      <c r="Z10" s="28" t="s">
        <v>31</v>
      </c>
      <c r="AA10" s="28" t="s">
        <v>31</v>
      </c>
      <c r="AB10" s="28" t="s">
        <v>31</v>
      </c>
      <c r="AC10" s="28" t="s">
        <v>31</v>
      </c>
      <c r="AD10" s="28" t="s">
        <v>31</v>
      </c>
      <c r="AE10" s="28" t="s">
        <v>31</v>
      </c>
      <c r="AF10" s="28" t="s">
        <v>31</v>
      </c>
      <c r="AG10" s="28" t="s">
        <v>31</v>
      </c>
    </row>
    <row r="11" spans="1:33" ht="35.1" customHeight="1" x14ac:dyDescent="0.25">
      <c r="A11" s="17">
        <v>9</v>
      </c>
      <c r="B11" s="28" t="s">
        <v>31</v>
      </c>
      <c r="C11" s="28" t="s">
        <v>31</v>
      </c>
      <c r="D11" s="28" t="s">
        <v>31</v>
      </c>
      <c r="E11" s="28" t="s">
        <v>31</v>
      </c>
      <c r="F11" s="28" t="s">
        <v>31</v>
      </c>
      <c r="G11" s="28" t="s">
        <v>31</v>
      </c>
      <c r="H11" s="28" t="s">
        <v>31</v>
      </c>
      <c r="I11" s="28" t="s">
        <v>31</v>
      </c>
      <c r="J11" s="28" t="s">
        <v>31</v>
      </c>
      <c r="K11" s="28" t="s">
        <v>31</v>
      </c>
      <c r="L11" s="28" t="s">
        <v>31</v>
      </c>
      <c r="M11" s="28" t="s">
        <v>31</v>
      </c>
      <c r="N11" s="28" t="s">
        <v>31</v>
      </c>
      <c r="O11" s="28" t="s">
        <v>31</v>
      </c>
      <c r="P11" s="28" t="s">
        <v>31</v>
      </c>
      <c r="Q11" s="28" t="s">
        <v>31</v>
      </c>
      <c r="R11" s="28" t="s">
        <v>31</v>
      </c>
      <c r="S11" s="28" t="s">
        <v>31</v>
      </c>
      <c r="T11" s="28" t="s">
        <v>31</v>
      </c>
      <c r="U11" s="28" t="s">
        <v>31</v>
      </c>
      <c r="V11" s="28" t="s">
        <v>31</v>
      </c>
      <c r="W11" s="28" t="s">
        <v>31</v>
      </c>
      <c r="X11" s="28" t="s">
        <v>31</v>
      </c>
      <c r="Y11" s="28" t="s">
        <v>31</v>
      </c>
      <c r="Z11" s="28" t="s">
        <v>31</v>
      </c>
      <c r="AA11" s="28" t="s">
        <v>31</v>
      </c>
      <c r="AB11" s="28" t="s">
        <v>31</v>
      </c>
      <c r="AC11" s="28" t="s">
        <v>31</v>
      </c>
      <c r="AD11" s="28" t="s">
        <v>31</v>
      </c>
      <c r="AE11" s="28" t="s">
        <v>31</v>
      </c>
      <c r="AF11" s="28" t="s">
        <v>31</v>
      </c>
      <c r="AG11" s="28" t="s">
        <v>31</v>
      </c>
    </row>
    <row r="12" spans="1:33" ht="35.1" customHeight="1" x14ac:dyDescent="0.25">
      <c r="A12" s="17">
        <v>10</v>
      </c>
      <c r="B12" s="28" t="s">
        <v>31</v>
      </c>
      <c r="C12" s="28" t="s">
        <v>31</v>
      </c>
      <c r="D12" s="28" t="s">
        <v>31</v>
      </c>
      <c r="E12" s="28" t="s">
        <v>31</v>
      </c>
      <c r="F12" s="28" t="s">
        <v>31</v>
      </c>
      <c r="G12" s="28" t="s">
        <v>31</v>
      </c>
      <c r="H12" s="28" t="s">
        <v>31</v>
      </c>
      <c r="I12" s="28" t="s">
        <v>31</v>
      </c>
      <c r="J12" s="28" t="s">
        <v>31</v>
      </c>
      <c r="K12" s="28" t="s">
        <v>31</v>
      </c>
      <c r="L12" s="28" t="s">
        <v>31</v>
      </c>
      <c r="M12" s="28" t="s">
        <v>31</v>
      </c>
      <c r="N12" s="28" t="s">
        <v>31</v>
      </c>
      <c r="O12" s="28" t="s">
        <v>31</v>
      </c>
      <c r="P12" s="28" t="s">
        <v>31</v>
      </c>
      <c r="Q12" s="28" t="s">
        <v>31</v>
      </c>
      <c r="R12" s="28" t="s">
        <v>31</v>
      </c>
      <c r="S12" s="28" t="s">
        <v>31</v>
      </c>
      <c r="T12" s="28" t="s">
        <v>31</v>
      </c>
      <c r="U12" s="28" t="s">
        <v>31</v>
      </c>
      <c r="V12" s="28" t="s">
        <v>31</v>
      </c>
      <c r="W12" s="28" t="s">
        <v>31</v>
      </c>
      <c r="X12" s="28" t="s">
        <v>31</v>
      </c>
      <c r="Y12" s="28" t="s">
        <v>31</v>
      </c>
      <c r="Z12" s="28" t="s">
        <v>31</v>
      </c>
      <c r="AA12" s="28" t="s">
        <v>31</v>
      </c>
      <c r="AB12" s="28" t="s">
        <v>31</v>
      </c>
      <c r="AC12" s="28" t="s">
        <v>31</v>
      </c>
      <c r="AD12" s="28" t="s">
        <v>31</v>
      </c>
      <c r="AE12" s="28" t="s">
        <v>31</v>
      </c>
      <c r="AF12" s="28" t="s">
        <v>31</v>
      </c>
      <c r="AG12" s="28" t="s">
        <v>31</v>
      </c>
    </row>
    <row r="13" spans="1:33" ht="35.1" customHeight="1" x14ac:dyDescent="0.25">
      <c r="A13" s="17">
        <v>11</v>
      </c>
      <c r="B13" s="28" t="s">
        <v>31</v>
      </c>
      <c r="C13" s="28" t="s">
        <v>31</v>
      </c>
      <c r="D13" s="28" t="s">
        <v>31</v>
      </c>
      <c r="E13" s="28" t="s">
        <v>31</v>
      </c>
      <c r="F13" s="28" t="s">
        <v>31</v>
      </c>
      <c r="G13" s="28" t="s">
        <v>31</v>
      </c>
      <c r="H13" s="28" t="s">
        <v>31</v>
      </c>
      <c r="I13" s="28" t="s">
        <v>31</v>
      </c>
      <c r="J13" s="28" t="s">
        <v>31</v>
      </c>
      <c r="K13" s="28" t="s">
        <v>31</v>
      </c>
      <c r="L13" s="28" t="s">
        <v>31</v>
      </c>
      <c r="M13" s="28" t="s">
        <v>31</v>
      </c>
      <c r="N13" s="28" t="s">
        <v>31</v>
      </c>
      <c r="O13" s="28" t="s">
        <v>31</v>
      </c>
      <c r="P13" s="28" t="s">
        <v>31</v>
      </c>
      <c r="Q13" s="28" t="s">
        <v>31</v>
      </c>
      <c r="R13" s="28" t="s">
        <v>31</v>
      </c>
      <c r="S13" s="28" t="s">
        <v>31</v>
      </c>
      <c r="T13" s="28" t="s">
        <v>31</v>
      </c>
      <c r="U13" s="28" t="s">
        <v>31</v>
      </c>
      <c r="V13" s="28" t="s">
        <v>31</v>
      </c>
      <c r="W13" s="28" t="s">
        <v>31</v>
      </c>
      <c r="X13" s="28" t="s">
        <v>31</v>
      </c>
      <c r="Y13" s="28" t="s">
        <v>31</v>
      </c>
      <c r="Z13" s="28" t="s">
        <v>31</v>
      </c>
      <c r="AA13" s="28" t="s">
        <v>31</v>
      </c>
      <c r="AB13" s="28" t="s">
        <v>31</v>
      </c>
      <c r="AC13" s="28" t="s">
        <v>31</v>
      </c>
      <c r="AD13" s="28" t="s">
        <v>31</v>
      </c>
      <c r="AE13" s="28" t="s">
        <v>31</v>
      </c>
      <c r="AF13" s="28" t="s">
        <v>31</v>
      </c>
      <c r="AG13" s="28" t="s">
        <v>31</v>
      </c>
    </row>
    <row r="14" spans="1:33" ht="35.1" customHeight="1" x14ac:dyDescent="0.25">
      <c r="A14" s="17">
        <v>12</v>
      </c>
      <c r="B14" s="28" t="s">
        <v>31</v>
      </c>
      <c r="C14" s="28" t="s">
        <v>31</v>
      </c>
      <c r="D14" s="28" t="s">
        <v>31</v>
      </c>
      <c r="E14" s="28" t="s">
        <v>31</v>
      </c>
      <c r="F14" s="28" t="s">
        <v>31</v>
      </c>
      <c r="G14" s="28" t="s">
        <v>31</v>
      </c>
      <c r="H14" s="28" t="s">
        <v>31</v>
      </c>
      <c r="I14" s="28" t="s">
        <v>31</v>
      </c>
      <c r="J14" s="28" t="s">
        <v>31</v>
      </c>
      <c r="K14" s="28" t="s">
        <v>31</v>
      </c>
      <c r="L14" s="28" t="s">
        <v>31</v>
      </c>
      <c r="M14" s="28" t="s">
        <v>31</v>
      </c>
      <c r="N14" s="28" t="s">
        <v>31</v>
      </c>
      <c r="O14" s="28" t="s">
        <v>31</v>
      </c>
      <c r="P14" s="28" t="s">
        <v>31</v>
      </c>
      <c r="Q14" s="28" t="s">
        <v>31</v>
      </c>
      <c r="R14" s="28" t="s">
        <v>31</v>
      </c>
      <c r="S14" s="28" t="s">
        <v>31</v>
      </c>
      <c r="T14" s="28" t="s">
        <v>31</v>
      </c>
      <c r="U14" s="28" t="s">
        <v>31</v>
      </c>
      <c r="V14" s="28" t="s">
        <v>31</v>
      </c>
      <c r="W14" s="28" t="s">
        <v>31</v>
      </c>
      <c r="X14" s="28" t="s">
        <v>31</v>
      </c>
      <c r="Y14" s="28" t="s">
        <v>31</v>
      </c>
      <c r="Z14" s="28" t="s">
        <v>31</v>
      </c>
      <c r="AA14" s="28" t="s">
        <v>31</v>
      </c>
      <c r="AB14" s="28" t="s">
        <v>31</v>
      </c>
      <c r="AC14" s="28" t="s">
        <v>31</v>
      </c>
      <c r="AD14" s="28" t="s">
        <v>31</v>
      </c>
      <c r="AE14" s="28" t="s">
        <v>31</v>
      </c>
      <c r="AF14" s="28" t="s">
        <v>31</v>
      </c>
      <c r="AG14" s="28" t="s">
        <v>31</v>
      </c>
    </row>
    <row r="15" spans="1:33" ht="35.1" customHeight="1" x14ac:dyDescent="0.25">
      <c r="A15" s="17">
        <v>13</v>
      </c>
      <c r="B15" s="28" t="s">
        <v>31</v>
      </c>
      <c r="C15" s="28" t="s">
        <v>31</v>
      </c>
      <c r="D15" s="28" t="s">
        <v>31</v>
      </c>
      <c r="E15" s="28" t="s">
        <v>31</v>
      </c>
      <c r="F15" s="28" t="s">
        <v>31</v>
      </c>
      <c r="G15" s="28" t="s">
        <v>31</v>
      </c>
      <c r="H15" s="28" t="s">
        <v>31</v>
      </c>
      <c r="I15" s="28" t="s">
        <v>31</v>
      </c>
      <c r="J15" s="28" t="s">
        <v>31</v>
      </c>
      <c r="K15" s="28" t="s">
        <v>31</v>
      </c>
      <c r="L15" s="28" t="s">
        <v>31</v>
      </c>
      <c r="M15" s="28" t="s">
        <v>31</v>
      </c>
      <c r="N15" s="28" t="s">
        <v>31</v>
      </c>
      <c r="O15" s="28" t="s">
        <v>31</v>
      </c>
      <c r="P15" s="28" t="s">
        <v>31</v>
      </c>
      <c r="Q15" s="28" t="s">
        <v>31</v>
      </c>
      <c r="R15" s="28" t="s">
        <v>31</v>
      </c>
      <c r="S15" s="28" t="s">
        <v>31</v>
      </c>
      <c r="T15" s="28" t="s">
        <v>31</v>
      </c>
      <c r="U15" s="28" t="s">
        <v>31</v>
      </c>
      <c r="V15" s="28" t="s">
        <v>31</v>
      </c>
      <c r="W15" s="28" t="s">
        <v>31</v>
      </c>
      <c r="X15" s="28" t="s">
        <v>31</v>
      </c>
      <c r="Y15" s="28" t="s">
        <v>31</v>
      </c>
      <c r="Z15" s="28" t="s">
        <v>31</v>
      </c>
      <c r="AA15" s="28" t="s">
        <v>31</v>
      </c>
      <c r="AB15" s="28" t="s">
        <v>31</v>
      </c>
      <c r="AC15" s="28" t="s">
        <v>31</v>
      </c>
      <c r="AD15" s="28" t="s">
        <v>31</v>
      </c>
      <c r="AE15" s="28" t="s">
        <v>31</v>
      </c>
      <c r="AF15" s="28" t="s">
        <v>31</v>
      </c>
      <c r="AG15" s="28" t="s">
        <v>31</v>
      </c>
    </row>
    <row r="23" spans="7:10" x14ac:dyDescent="0.25">
      <c r="G23" s="132"/>
      <c r="H23" s="132"/>
    </row>
    <row r="25" spans="7:10" x14ac:dyDescent="0.25">
      <c r="J25" s="1"/>
    </row>
    <row r="26" spans="7:10" x14ac:dyDescent="0.25">
      <c r="J26" s="1"/>
    </row>
  </sheetData>
  <sheetProtection algorithmName="SHA-512" hashValue="zOyHC/+093hp0mnrRUoFuc/95vIMSjIhmZel1Fr7R4Kijdm+xHTUa5CxIoCEF+8wmHLe4UwxbXmJjnbtjdKczw==" saltValue="fVO9F6V1aS9AaxHh9CSjgg==" spinCount="100000" sheet="1" objects="1" scenarios="1"/>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K12"/>
  <sheetViews>
    <sheetView topLeftCell="E1" zoomScaleNormal="100" workbookViewId="0">
      <selection activeCell="K18" sqref="K18"/>
    </sheetView>
  </sheetViews>
  <sheetFormatPr baseColWidth="10" defaultRowHeight="15" x14ac:dyDescent="0.25"/>
  <cols>
    <col min="1" max="1" width="21.140625" style="8" customWidth="1"/>
    <col min="2" max="2" width="22.140625" style="8" customWidth="1"/>
    <col min="3" max="3" width="15.85546875" style="97" customWidth="1"/>
    <col min="4" max="4" width="14.85546875" style="9" customWidth="1"/>
    <col min="5" max="5" width="15.5703125" style="9" customWidth="1"/>
    <col min="6" max="6" width="50.42578125" style="8" bestFit="1" customWidth="1"/>
    <col min="7" max="7" width="9" style="8" bestFit="1" customWidth="1"/>
    <col min="8" max="8" width="11.42578125" style="8"/>
    <col min="9" max="9" width="11.85546875" style="8" bestFit="1" customWidth="1"/>
    <col min="10" max="10" width="31.140625" style="8" bestFit="1" customWidth="1"/>
    <col min="11" max="11" width="19.7109375" style="8" customWidth="1"/>
    <col min="12" max="16384" width="11.42578125" style="8"/>
  </cols>
  <sheetData>
    <row r="1" spans="1:11" ht="50.25" customHeight="1" x14ac:dyDescent="0.25">
      <c r="A1" s="8" t="s">
        <v>1835</v>
      </c>
      <c r="B1" s="8" t="s">
        <v>1836</v>
      </c>
      <c r="C1" s="626" t="s">
        <v>1857</v>
      </c>
      <c r="D1" s="515" t="s">
        <v>1837</v>
      </c>
      <c r="E1" s="515" t="s">
        <v>1838</v>
      </c>
      <c r="F1" s="8" t="s">
        <v>1840</v>
      </c>
      <c r="G1" s="9" t="s">
        <v>1841</v>
      </c>
      <c r="J1" s="8" t="s">
        <v>1907</v>
      </c>
      <c r="K1" s="8" t="s">
        <v>1919</v>
      </c>
    </row>
    <row r="2" spans="1:11" x14ac:dyDescent="0.25">
      <c r="A2" s="8" t="s">
        <v>1865</v>
      </c>
      <c r="B2" s="9"/>
      <c r="C2" s="28">
        <v>1</v>
      </c>
      <c r="D2" s="28">
        <v>0.85</v>
      </c>
      <c r="E2" s="28">
        <v>1.1000000000000001</v>
      </c>
      <c r="F2" s="8" t="s">
        <v>1839</v>
      </c>
      <c r="G2" s="9"/>
      <c r="K2" s="8">
        <v>50</v>
      </c>
    </row>
    <row r="3" spans="1:11" x14ac:dyDescent="0.25">
      <c r="A3" s="8" t="s">
        <v>1866</v>
      </c>
      <c r="B3" s="637" t="s">
        <v>1896</v>
      </c>
      <c r="C3" s="28">
        <v>1.5</v>
      </c>
      <c r="D3" s="28">
        <v>0.7</v>
      </c>
      <c r="E3" s="28">
        <v>4</v>
      </c>
      <c r="F3" s="8" t="s">
        <v>1876</v>
      </c>
      <c r="G3" s="9" t="s">
        <v>1842</v>
      </c>
      <c r="H3" s="8" t="s">
        <v>1886</v>
      </c>
      <c r="I3" s="8">
        <f ca="1">RANDBETWEEN(1,999)</f>
        <v>437</v>
      </c>
      <c r="J3" s="638" t="s">
        <v>1908</v>
      </c>
      <c r="K3" s="8">
        <v>50</v>
      </c>
    </row>
    <row r="4" spans="1:11" x14ac:dyDescent="0.25">
      <c r="A4" s="8" t="s">
        <v>1867</v>
      </c>
      <c r="B4" s="637" t="s">
        <v>1897</v>
      </c>
      <c r="C4" s="28">
        <v>1.5</v>
      </c>
      <c r="D4" s="28">
        <v>0.7</v>
      </c>
      <c r="E4" s="28">
        <v>4</v>
      </c>
      <c r="F4" s="8" t="s">
        <v>1877</v>
      </c>
      <c r="G4" s="9" t="s">
        <v>1842</v>
      </c>
      <c r="H4" s="8" t="s">
        <v>1887</v>
      </c>
      <c r="I4" s="8">
        <f t="shared" ref="I4:I12" ca="1" si="0">RANDBETWEEN(1,999)</f>
        <v>757</v>
      </c>
      <c r="J4" s="638" t="s">
        <v>1909</v>
      </c>
      <c r="K4" s="8">
        <v>50</v>
      </c>
    </row>
    <row r="5" spans="1:11" x14ac:dyDescent="0.25">
      <c r="A5" s="8" t="s">
        <v>1868</v>
      </c>
      <c r="B5" s="637" t="s">
        <v>1898</v>
      </c>
      <c r="C5" s="28">
        <v>1.5</v>
      </c>
      <c r="D5" s="28">
        <v>0.7</v>
      </c>
      <c r="E5" s="28">
        <v>4</v>
      </c>
      <c r="F5" s="8" t="s">
        <v>1878</v>
      </c>
      <c r="G5" s="9" t="s">
        <v>1842</v>
      </c>
      <c r="H5" s="8" t="s">
        <v>1888</v>
      </c>
      <c r="I5" s="8">
        <f t="shared" ca="1" si="0"/>
        <v>24</v>
      </c>
      <c r="J5" s="638" t="s">
        <v>1910</v>
      </c>
      <c r="K5" s="8">
        <v>50</v>
      </c>
    </row>
    <row r="6" spans="1:11" x14ac:dyDescent="0.25">
      <c r="A6" s="8" t="s">
        <v>1869</v>
      </c>
      <c r="B6" s="637" t="s">
        <v>1899</v>
      </c>
      <c r="C6" s="28">
        <v>1.5</v>
      </c>
      <c r="D6" s="28">
        <v>0.7</v>
      </c>
      <c r="E6" s="28">
        <v>4</v>
      </c>
      <c r="F6" s="8" t="s">
        <v>1879</v>
      </c>
      <c r="G6" s="9" t="s">
        <v>1842</v>
      </c>
      <c r="H6" s="8" t="s">
        <v>1889</v>
      </c>
      <c r="I6" s="8">
        <f t="shared" ca="1" si="0"/>
        <v>710</v>
      </c>
      <c r="J6" s="638" t="s">
        <v>1911</v>
      </c>
      <c r="K6" s="8">
        <v>50</v>
      </c>
    </row>
    <row r="7" spans="1:11" x14ac:dyDescent="0.25">
      <c r="A7" s="8" t="s">
        <v>1870</v>
      </c>
      <c r="B7" s="637" t="s">
        <v>1900</v>
      </c>
      <c r="C7" s="28">
        <v>1.5</v>
      </c>
      <c r="D7" s="28">
        <v>0.7</v>
      </c>
      <c r="E7" s="28">
        <v>4</v>
      </c>
      <c r="F7" s="8" t="s">
        <v>1880</v>
      </c>
      <c r="G7" s="9" t="s">
        <v>1842</v>
      </c>
      <c r="H7" s="8" t="s">
        <v>1890</v>
      </c>
      <c r="I7" s="8">
        <f t="shared" ca="1" si="0"/>
        <v>221</v>
      </c>
      <c r="J7" s="638" t="s">
        <v>1912</v>
      </c>
      <c r="K7" s="8">
        <v>100</v>
      </c>
    </row>
    <row r="8" spans="1:11" x14ac:dyDescent="0.25">
      <c r="A8" s="8" t="s">
        <v>1871</v>
      </c>
      <c r="B8" s="637" t="s">
        <v>1901</v>
      </c>
      <c r="C8" s="28">
        <v>10</v>
      </c>
      <c r="D8" s="28">
        <v>0.2</v>
      </c>
      <c r="E8" s="28">
        <v>5</v>
      </c>
      <c r="F8" s="8" t="s">
        <v>1881</v>
      </c>
      <c r="G8" s="9" t="s">
        <v>1842</v>
      </c>
      <c r="H8" s="8" t="s">
        <v>1891</v>
      </c>
      <c r="I8" s="8">
        <f t="shared" ca="1" si="0"/>
        <v>914</v>
      </c>
      <c r="J8" s="638" t="s">
        <v>1913</v>
      </c>
      <c r="K8" s="8">
        <v>100</v>
      </c>
    </row>
    <row r="9" spans="1:11" x14ac:dyDescent="0.25">
      <c r="A9" s="8" t="s">
        <v>1872</v>
      </c>
      <c r="B9" s="637" t="s">
        <v>1902</v>
      </c>
      <c r="C9" s="28">
        <v>1.5</v>
      </c>
      <c r="D9" s="28">
        <v>0.7</v>
      </c>
      <c r="E9" s="28">
        <v>4</v>
      </c>
      <c r="F9" s="8" t="s">
        <v>1882</v>
      </c>
      <c r="G9" s="9" t="s">
        <v>1842</v>
      </c>
      <c r="H9" s="8" t="s">
        <v>1892</v>
      </c>
      <c r="I9" s="8">
        <f t="shared" ca="1" si="0"/>
        <v>779</v>
      </c>
      <c r="J9" s="638" t="s">
        <v>1914</v>
      </c>
      <c r="K9" s="8">
        <v>50</v>
      </c>
    </row>
    <row r="10" spans="1:11" x14ac:dyDescent="0.25">
      <c r="A10" s="8" t="s">
        <v>1873</v>
      </c>
      <c r="B10" s="637" t="s">
        <v>1903</v>
      </c>
      <c r="C10" s="28">
        <v>1.5</v>
      </c>
      <c r="D10" s="28">
        <v>0.7</v>
      </c>
      <c r="E10" s="28">
        <v>4</v>
      </c>
      <c r="F10" s="8" t="s">
        <v>1883</v>
      </c>
      <c r="G10" s="9" t="s">
        <v>1842</v>
      </c>
      <c r="H10" s="8" t="s">
        <v>1893</v>
      </c>
      <c r="I10" s="8">
        <f t="shared" ca="1" si="0"/>
        <v>387</v>
      </c>
      <c r="J10" s="638" t="s">
        <v>1915</v>
      </c>
      <c r="K10" s="8">
        <v>50</v>
      </c>
    </row>
    <row r="11" spans="1:11" x14ac:dyDescent="0.25">
      <c r="A11" s="8" t="s">
        <v>1874</v>
      </c>
      <c r="B11" s="637" t="s">
        <v>1904</v>
      </c>
      <c r="C11" s="28">
        <v>10</v>
      </c>
      <c r="D11" s="28">
        <v>0.2</v>
      </c>
      <c r="E11" s="28">
        <v>5</v>
      </c>
      <c r="F11" s="8" t="s">
        <v>1884</v>
      </c>
      <c r="G11" s="9" t="s">
        <v>1842</v>
      </c>
      <c r="H11" s="8" t="s">
        <v>1894</v>
      </c>
      <c r="I11" s="8">
        <f t="shared" ca="1" si="0"/>
        <v>416</v>
      </c>
      <c r="J11" s="638" t="s">
        <v>1916</v>
      </c>
      <c r="K11" s="8">
        <v>100</v>
      </c>
    </row>
    <row r="12" spans="1:11" x14ac:dyDescent="0.25">
      <c r="A12" s="8" t="s">
        <v>1875</v>
      </c>
      <c r="B12" s="637" t="s">
        <v>1905</v>
      </c>
      <c r="C12" s="28">
        <v>10</v>
      </c>
      <c r="D12" s="28">
        <v>0.2</v>
      </c>
      <c r="E12" s="28">
        <v>5</v>
      </c>
      <c r="F12" s="8" t="s">
        <v>1885</v>
      </c>
      <c r="G12" s="9" t="s">
        <v>1842</v>
      </c>
      <c r="H12" s="8" t="s">
        <v>1895</v>
      </c>
      <c r="I12" s="8">
        <f t="shared" ca="1" si="0"/>
        <v>4</v>
      </c>
      <c r="J12" s="638" t="s">
        <v>1917</v>
      </c>
      <c r="K12" s="8">
        <v>100</v>
      </c>
    </row>
  </sheetData>
  <sheetProtection algorithmName="SHA-512" hashValue="ab/wLBmWmBnOqTENJp9vnGna71iXTnUgtXF2kTOPmfNy34QSesNKTDQSZxD3jvjnwlvz/0dCVmfDT2jBZJ5caw==" saltValue="mYShY3LlleNosHdTTbvX0A==" spinCount="100000" sheet="1" objects="1" scenarios="1"/>
  <sortState xmlns:xlrd2="http://schemas.microsoft.com/office/spreadsheetml/2017/richdata2" ref="A11:I21">
    <sortCondition ref="B11:B21"/>
  </sortState>
  <hyperlinks>
    <hyperlink ref="J3" r:id="rId1" xr:uid="{00000000-0004-0000-0600-000000000000}"/>
    <hyperlink ref="J4" r:id="rId2" xr:uid="{00000000-0004-0000-0600-000001000000}"/>
    <hyperlink ref="J5" r:id="rId3" xr:uid="{00000000-0004-0000-0600-000002000000}"/>
    <hyperlink ref="J6" r:id="rId4" xr:uid="{00000000-0004-0000-0600-000003000000}"/>
    <hyperlink ref="J7" r:id="rId5" xr:uid="{00000000-0004-0000-0600-000004000000}"/>
    <hyperlink ref="J8" r:id="rId6" xr:uid="{00000000-0004-0000-0600-000005000000}"/>
    <hyperlink ref="J9" r:id="rId7" xr:uid="{00000000-0004-0000-0600-000006000000}"/>
    <hyperlink ref="J10" r:id="rId8" xr:uid="{00000000-0004-0000-0600-000007000000}"/>
    <hyperlink ref="J11" r:id="rId9" xr:uid="{00000000-0004-0000-0600-000008000000}"/>
    <hyperlink ref="J12" r:id="rId10" xr:uid="{00000000-0004-0000-0600-000009000000}"/>
  </hyperlinks>
  <pageMargins left="0.7" right="0.7" top="0.75" bottom="0.75" header="0.3" footer="0.3"/>
  <tableParts count="1">
    <tablePart r:id="rId1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K16355"/>
  <sheetViews>
    <sheetView zoomScale="70" zoomScaleNormal="70" workbookViewId="0">
      <pane xSplit="2" ySplit="1" topLeftCell="C2" activePane="bottomRight" state="frozen"/>
      <selection pane="topRight" activeCell="C1" sqref="C1"/>
      <selection pane="bottomLeft" activeCell="A2" sqref="A2"/>
      <selection pane="bottomRight" activeCell="E4" sqref="E4"/>
    </sheetView>
  </sheetViews>
  <sheetFormatPr baseColWidth="10" defaultRowHeight="15" x14ac:dyDescent="0.25"/>
  <cols>
    <col min="1" max="1" width="11.42578125" style="9"/>
    <col min="2" max="2" width="30.85546875" bestFit="1" customWidth="1"/>
    <col min="3" max="3" width="14.7109375" style="9" bestFit="1" customWidth="1"/>
    <col min="4" max="4" width="77.7109375" style="33" bestFit="1" customWidth="1"/>
    <col min="5" max="5" width="24.28515625" style="5" bestFit="1" customWidth="1"/>
    <col min="6" max="6" width="37.85546875" style="5" bestFit="1" customWidth="1"/>
    <col min="7" max="7" width="45.42578125" style="5" bestFit="1" customWidth="1"/>
    <col min="8" max="8" width="34.42578125" style="5" bestFit="1" customWidth="1"/>
    <col min="9" max="9" width="24.140625" style="5" bestFit="1" customWidth="1"/>
    <col min="10" max="10" width="36.7109375" style="5" customWidth="1"/>
    <col min="11" max="11" width="8.28515625" customWidth="1"/>
    <col min="13" max="13" width="19.140625" bestFit="1" customWidth="1"/>
  </cols>
  <sheetData>
    <row r="1" spans="1:11" ht="22.5" x14ac:dyDescent="0.25">
      <c r="A1" s="9" t="s">
        <v>136</v>
      </c>
      <c r="B1" s="1" t="s">
        <v>135</v>
      </c>
      <c r="C1" s="9" t="s">
        <v>134</v>
      </c>
      <c r="D1" s="45" t="s">
        <v>133</v>
      </c>
      <c r="E1" s="45" t="s">
        <v>132</v>
      </c>
      <c r="F1" s="45" t="s">
        <v>131</v>
      </c>
      <c r="G1" s="45" t="s">
        <v>130</v>
      </c>
      <c r="H1" s="45" t="s">
        <v>129</v>
      </c>
      <c r="I1" s="45" t="s">
        <v>128</v>
      </c>
      <c r="J1" s="44" t="s">
        <v>127</v>
      </c>
      <c r="K1" s="1"/>
    </row>
    <row r="2" spans="1:11" ht="60" customHeight="1" x14ac:dyDescent="0.25">
      <c r="A2" s="9">
        <v>1</v>
      </c>
      <c r="B2" s="27" t="s">
        <v>126</v>
      </c>
      <c r="C2" s="17">
        <v>1</v>
      </c>
      <c r="D2" s="43" t="s">
        <v>125</v>
      </c>
      <c r="E2" s="41" t="s">
        <v>105</v>
      </c>
      <c r="F2" s="41" t="s">
        <v>110</v>
      </c>
      <c r="G2" s="42" t="s">
        <v>109</v>
      </c>
      <c r="H2" s="41" t="s">
        <v>124</v>
      </c>
      <c r="I2" s="41" t="s">
        <v>120</v>
      </c>
      <c r="J2" s="40" t="s">
        <v>123</v>
      </c>
    </row>
    <row r="3" spans="1:11" ht="60" customHeight="1" x14ac:dyDescent="0.25">
      <c r="A3" s="9">
        <v>2</v>
      </c>
      <c r="B3" s="25" t="s">
        <v>99</v>
      </c>
      <c r="C3" s="17">
        <v>5</v>
      </c>
      <c r="D3" s="43" t="s">
        <v>122</v>
      </c>
      <c r="E3" s="41" t="s">
        <v>105</v>
      </c>
      <c r="F3" s="41" t="s">
        <v>121</v>
      </c>
      <c r="G3" s="42" t="s">
        <v>109</v>
      </c>
      <c r="H3" s="41" t="s">
        <v>102</v>
      </c>
      <c r="I3" s="41" t="s">
        <v>120</v>
      </c>
      <c r="J3" s="40" t="s">
        <v>119</v>
      </c>
    </row>
    <row r="4" spans="1:11" ht="60" customHeight="1" x14ac:dyDescent="0.25">
      <c r="A4" s="9">
        <v>3</v>
      </c>
      <c r="B4" s="23" t="s">
        <v>1819</v>
      </c>
      <c r="C4" s="17">
        <v>9</v>
      </c>
      <c r="D4" s="43" t="s">
        <v>118</v>
      </c>
      <c r="E4" s="41" t="s">
        <v>105</v>
      </c>
      <c r="F4" s="41" t="s">
        <v>117</v>
      </c>
      <c r="G4" s="42" t="s">
        <v>109</v>
      </c>
      <c r="H4" s="41" t="s">
        <v>102</v>
      </c>
      <c r="I4" s="41" t="s">
        <v>102</v>
      </c>
      <c r="J4" s="40" t="s">
        <v>1820</v>
      </c>
    </row>
    <row r="5" spans="1:11" ht="102" x14ac:dyDescent="0.25">
      <c r="A5" s="9">
        <v>5</v>
      </c>
      <c r="B5" s="21" t="s">
        <v>88</v>
      </c>
      <c r="C5" s="17">
        <v>17</v>
      </c>
      <c r="D5" s="43" t="s">
        <v>116</v>
      </c>
      <c r="E5" s="41" t="s">
        <v>105</v>
      </c>
      <c r="F5" s="41" t="s">
        <v>104</v>
      </c>
      <c r="G5" s="42" t="s">
        <v>109</v>
      </c>
      <c r="H5" s="41" t="s">
        <v>102</v>
      </c>
      <c r="I5" s="41" t="s">
        <v>102</v>
      </c>
      <c r="J5" s="40" t="s">
        <v>115</v>
      </c>
    </row>
    <row r="6" spans="1:11" ht="102" x14ac:dyDescent="0.25">
      <c r="A6" s="9">
        <v>6</v>
      </c>
      <c r="B6" s="20" t="s">
        <v>85</v>
      </c>
      <c r="C6" s="17">
        <v>21</v>
      </c>
      <c r="D6" s="43" t="s">
        <v>1920</v>
      </c>
      <c r="E6" s="41" t="s">
        <v>105</v>
      </c>
      <c r="F6" s="41" t="s">
        <v>104</v>
      </c>
      <c r="G6" s="42" t="s">
        <v>109</v>
      </c>
      <c r="H6" s="41" t="s">
        <v>114</v>
      </c>
      <c r="I6" s="41" t="s">
        <v>102</v>
      </c>
      <c r="J6" s="40" t="s">
        <v>113</v>
      </c>
    </row>
    <row r="7" spans="1:11" ht="102" x14ac:dyDescent="0.25">
      <c r="A7" s="9">
        <v>7</v>
      </c>
      <c r="B7" s="19" t="s">
        <v>112</v>
      </c>
      <c r="C7" s="17">
        <v>25</v>
      </c>
      <c r="D7" s="43" t="s">
        <v>111</v>
      </c>
      <c r="E7" s="41" t="s">
        <v>105</v>
      </c>
      <c r="F7" s="41" t="s">
        <v>110</v>
      </c>
      <c r="G7" s="42" t="s">
        <v>109</v>
      </c>
      <c r="H7" s="41" t="s">
        <v>102</v>
      </c>
      <c r="I7" s="41" t="s">
        <v>102</v>
      </c>
      <c r="J7" s="40" t="s">
        <v>108</v>
      </c>
    </row>
    <row r="8" spans="1:11" x14ac:dyDescent="0.25">
      <c r="B8" s="9"/>
    </row>
    <row r="9" spans="1:11" x14ac:dyDescent="0.25">
      <c r="B9" s="9"/>
    </row>
    <row r="10" spans="1:11" x14ac:dyDescent="0.25">
      <c r="B10" s="9"/>
    </row>
    <row r="12" spans="1:11" x14ac:dyDescent="0.25">
      <c r="B12" s="9"/>
    </row>
    <row r="13" spans="1:11" x14ac:dyDescent="0.25">
      <c r="B13" s="9"/>
    </row>
    <row r="14" spans="1:11" x14ac:dyDescent="0.25">
      <c r="B14" s="9"/>
    </row>
    <row r="15" spans="1:11" x14ac:dyDescent="0.25">
      <c r="B15" s="9"/>
    </row>
    <row r="16" spans="1:11" x14ac:dyDescent="0.25">
      <c r="B16" s="9"/>
    </row>
    <row r="17" spans="2:2" x14ac:dyDescent="0.25">
      <c r="B17" s="9"/>
    </row>
    <row r="18" spans="2:2" x14ac:dyDescent="0.25">
      <c r="B18" s="9"/>
    </row>
    <row r="19" spans="2:2" x14ac:dyDescent="0.25">
      <c r="B19" s="9"/>
    </row>
    <row r="20" spans="2:2" x14ac:dyDescent="0.25">
      <c r="B20" s="9"/>
    </row>
    <row r="21" spans="2:2" x14ac:dyDescent="0.25">
      <c r="B21" s="9"/>
    </row>
    <row r="22" spans="2:2" x14ac:dyDescent="0.25">
      <c r="B22" s="9"/>
    </row>
    <row r="23" spans="2:2" x14ac:dyDescent="0.25">
      <c r="B23" s="9"/>
    </row>
    <row r="24" spans="2:2" x14ac:dyDescent="0.25">
      <c r="B24" s="9"/>
    </row>
    <row r="25" spans="2:2" x14ac:dyDescent="0.25">
      <c r="B25" s="9"/>
    </row>
    <row r="26" spans="2:2" x14ac:dyDescent="0.25">
      <c r="B26" s="9"/>
    </row>
    <row r="27" spans="2:2" x14ac:dyDescent="0.25">
      <c r="B27" s="9"/>
    </row>
    <row r="28" spans="2:2" x14ac:dyDescent="0.25">
      <c r="B28" s="9"/>
    </row>
    <row r="29" spans="2:2" x14ac:dyDescent="0.25">
      <c r="B29" s="9"/>
    </row>
    <row r="30" spans="2:2" x14ac:dyDescent="0.25">
      <c r="B30" s="9"/>
    </row>
    <row r="31" spans="2:2" x14ac:dyDescent="0.25">
      <c r="B31" s="9"/>
    </row>
    <row r="32" spans="2:2" x14ac:dyDescent="0.25">
      <c r="B32" s="9"/>
    </row>
    <row r="33" spans="2:2" x14ac:dyDescent="0.25">
      <c r="B33" s="9"/>
    </row>
    <row r="34" spans="2:2" x14ac:dyDescent="0.25">
      <c r="B34" s="9"/>
    </row>
    <row r="35" spans="2:2" x14ac:dyDescent="0.25">
      <c r="B35" s="9"/>
    </row>
    <row r="36" spans="2:2" x14ac:dyDescent="0.25">
      <c r="B36" s="9"/>
    </row>
    <row r="37" spans="2:2" x14ac:dyDescent="0.25">
      <c r="B37" s="9"/>
    </row>
    <row r="38" spans="2:2" x14ac:dyDescent="0.25">
      <c r="B38" s="9"/>
    </row>
    <row r="39" spans="2:2" x14ac:dyDescent="0.25">
      <c r="B39" s="9"/>
    </row>
    <row r="40" spans="2:2" x14ac:dyDescent="0.25">
      <c r="B40" s="9"/>
    </row>
    <row r="41" spans="2:2" x14ac:dyDescent="0.25">
      <c r="B41" s="9"/>
    </row>
    <row r="42" spans="2:2" x14ac:dyDescent="0.25">
      <c r="B42" s="9"/>
    </row>
    <row r="43" spans="2:2" x14ac:dyDescent="0.25">
      <c r="B43" s="9"/>
    </row>
    <row r="44" spans="2:2" x14ac:dyDescent="0.25">
      <c r="B44" s="9"/>
    </row>
    <row r="45" spans="2:2" x14ac:dyDescent="0.25">
      <c r="B45" s="9"/>
    </row>
    <row r="46" spans="2:2" x14ac:dyDescent="0.25">
      <c r="B46" s="9"/>
    </row>
    <row r="47" spans="2:2" x14ac:dyDescent="0.25">
      <c r="B47" s="9"/>
    </row>
    <row r="48" spans="2:2" x14ac:dyDescent="0.25">
      <c r="B48" s="9"/>
    </row>
    <row r="49" spans="2:2" x14ac:dyDescent="0.25">
      <c r="B49" s="9"/>
    </row>
    <row r="50" spans="2:2" x14ac:dyDescent="0.25">
      <c r="B50" s="9"/>
    </row>
    <row r="51" spans="2:2" x14ac:dyDescent="0.25">
      <c r="B51" s="9"/>
    </row>
    <row r="52" spans="2:2" x14ac:dyDescent="0.25">
      <c r="B52" s="9"/>
    </row>
    <row r="53" spans="2:2" x14ac:dyDescent="0.25">
      <c r="B53" s="9"/>
    </row>
    <row r="54" spans="2:2" x14ac:dyDescent="0.25">
      <c r="B54" s="9"/>
    </row>
    <row r="55" spans="2:2" x14ac:dyDescent="0.25">
      <c r="B55" s="9"/>
    </row>
    <row r="56" spans="2:2" x14ac:dyDescent="0.25">
      <c r="B56" s="9"/>
    </row>
    <row r="57" spans="2:2" x14ac:dyDescent="0.25">
      <c r="B57" s="9"/>
    </row>
    <row r="58" spans="2:2" x14ac:dyDescent="0.25">
      <c r="B58" s="9"/>
    </row>
    <row r="59" spans="2:2" x14ac:dyDescent="0.25">
      <c r="B59" s="9"/>
    </row>
    <row r="60" spans="2:2" x14ac:dyDescent="0.25">
      <c r="B60" s="9"/>
    </row>
    <row r="61" spans="2:2" x14ac:dyDescent="0.25">
      <c r="B61" s="9"/>
    </row>
    <row r="62" spans="2:2" x14ac:dyDescent="0.25">
      <c r="B62" s="9"/>
    </row>
    <row r="63" spans="2:2" x14ac:dyDescent="0.25">
      <c r="B63" s="9"/>
    </row>
    <row r="64" spans="2:2" x14ac:dyDescent="0.25">
      <c r="B64" s="9"/>
    </row>
    <row r="65" spans="2:2" x14ac:dyDescent="0.25">
      <c r="B65" s="9"/>
    </row>
    <row r="66" spans="2:2" x14ac:dyDescent="0.25">
      <c r="B66" s="9"/>
    </row>
    <row r="67" spans="2:2" x14ac:dyDescent="0.25">
      <c r="B67" s="9"/>
    </row>
    <row r="68" spans="2:2" x14ac:dyDescent="0.25">
      <c r="B68" s="9"/>
    </row>
    <row r="69" spans="2:2" x14ac:dyDescent="0.25">
      <c r="B69" s="9"/>
    </row>
    <row r="70" spans="2:2" x14ac:dyDescent="0.25">
      <c r="B70" s="9"/>
    </row>
    <row r="71" spans="2:2" x14ac:dyDescent="0.25">
      <c r="B71" s="9"/>
    </row>
    <row r="72" spans="2:2" x14ac:dyDescent="0.25">
      <c r="B72" s="9"/>
    </row>
    <row r="73" spans="2:2" x14ac:dyDescent="0.25">
      <c r="B73" s="9"/>
    </row>
    <row r="74" spans="2:2" x14ac:dyDescent="0.25">
      <c r="B74" s="9"/>
    </row>
    <row r="75" spans="2:2" x14ac:dyDescent="0.25">
      <c r="B75" s="9"/>
    </row>
    <row r="76" spans="2:2" x14ac:dyDescent="0.25">
      <c r="B76" s="9"/>
    </row>
    <row r="77" spans="2:2" x14ac:dyDescent="0.25">
      <c r="B77" s="9"/>
    </row>
    <row r="78" spans="2:2" x14ac:dyDescent="0.25">
      <c r="B78" s="9"/>
    </row>
    <row r="79" spans="2:2" x14ac:dyDescent="0.25">
      <c r="B79" s="9"/>
    </row>
    <row r="80" spans="2:2" x14ac:dyDescent="0.25">
      <c r="B80" s="9"/>
    </row>
    <row r="81" spans="2:2" x14ac:dyDescent="0.25">
      <c r="B81" s="9"/>
    </row>
    <row r="82" spans="2:2" x14ac:dyDescent="0.25">
      <c r="B82" s="9"/>
    </row>
    <row r="83" spans="2:2" x14ac:dyDescent="0.25">
      <c r="B83" s="9"/>
    </row>
    <row r="84" spans="2:2" x14ac:dyDescent="0.25">
      <c r="B84" s="9"/>
    </row>
    <row r="85" spans="2:2" x14ac:dyDescent="0.25">
      <c r="B85" s="9"/>
    </row>
    <row r="86" spans="2:2" x14ac:dyDescent="0.25">
      <c r="B86" s="9"/>
    </row>
    <row r="87" spans="2:2" x14ac:dyDescent="0.25">
      <c r="B87" s="9"/>
    </row>
    <row r="88" spans="2:2" x14ac:dyDescent="0.25">
      <c r="B88" s="9"/>
    </row>
    <row r="89" spans="2:2" x14ac:dyDescent="0.25">
      <c r="B89" s="9"/>
    </row>
    <row r="90" spans="2:2" x14ac:dyDescent="0.25">
      <c r="B90" s="9"/>
    </row>
    <row r="91" spans="2:2" x14ac:dyDescent="0.25">
      <c r="B91" s="9"/>
    </row>
    <row r="92" spans="2:2" x14ac:dyDescent="0.25">
      <c r="B92" s="9"/>
    </row>
    <row r="93" spans="2:2" x14ac:dyDescent="0.25">
      <c r="B93" s="9"/>
    </row>
    <row r="94" spans="2:2" x14ac:dyDescent="0.25">
      <c r="B94" s="9"/>
    </row>
    <row r="95" spans="2:2" x14ac:dyDescent="0.25">
      <c r="B95" s="9"/>
    </row>
    <row r="96" spans="2:2" x14ac:dyDescent="0.25">
      <c r="B96" s="9"/>
    </row>
    <row r="97" spans="2:2" x14ac:dyDescent="0.25">
      <c r="B97" s="9"/>
    </row>
    <row r="98" spans="2:2" x14ac:dyDescent="0.25">
      <c r="B98" s="9"/>
    </row>
    <row r="99" spans="2:2" x14ac:dyDescent="0.25">
      <c r="B99" s="9"/>
    </row>
    <row r="100" spans="2:2" x14ac:dyDescent="0.25">
      <c r="B100" s="9"/>
    </row>
    <row r="101" spans="2:2" x14ac:dyDescent="0.25">
      <c r="B101" s="9"/>
    </row>
    <row r="102" spans="2:2" x14ac:dyDescent="0.25">
      <c r="B102" s="9"/>
    </row>
    <row r="103" spans="2:2" x14ac:dyDescent="0.25">
      <c r="B103" s="9"/>
    </row>
    <row r="104" spans="2:2" x14ac:dyDescent="0.25">
      <c r="B104" s="9"/>
    </row>
    <row r="105" spans="2:2" x14ac:dyDescent="0.25">
      <c r="B105" s="9"/>
    </row>
    <row r="106" spans="2:2" x14ac:dyDescent="0.25">
      <c r="B106" s="9"/>
    </row>
    <row r="107" spans="2:2" x14ac:dyDescent="0.25">
      <c r="B107" s="9"/>
    </row>
    <row r="108" spans="2:2" x14ac:dyDescent="0.25">
      <c r="B108" s="9"/>
    </row>
    <row r="109" spans="2:2" x14ac:dyDescent="0.25">
      <c r="B109" s="9"/>
    </row>
    <row r="110" spans="2:2" x14ac:dyDescent="0.25">
      <c r="B110" s="9"/>
    </row>
    <row r="111" spans="2:2" x14ac:dyDescent="0.25">
      <c r="B111" s="9"/>
    </row>
    <row r="112" spans="2:2" x14ac:dyDescent="0.25">
      <c r="B112" s="9"/>
    </row>
    <row r="113" spans="2:2" x14ac:dyDescent="0.25">
      <c r="B113" s="9"/>
    </row>
    <row r="114" spans="2:2" x14ac:dyDescent="0.25">
      <c r="B114" s="9"/>
    </row>
    <row r="115" spans="2:2" x14ac:dyDescent="0.25">
      <c r="B115" s="9"/>
    </row>
    <row r="116" spans="2:2" x14ac:dyDescent="0.25">
      <c r="B116" s="9"/>
    </row>
    <row r="117" spans="2:2" x14ac:dyDescent="0.25">
      <c r="B117" s="9"/>
    </row>
    <row r="118" spans="2:2" x14ac:dyDescent="0.25">
      <c r="B118" s="9"/>
    </row>
    <row r="119" spans="2:2" x14ac:dyDescent="0.25">
      <c r="B119" s="9"/>
    </row>
    <row r="120" spans="2:2" x14ac:dyDescent="0.25">
      <c r="B120" s="9"/>
    </row>
    <row r="121" spans="2:2" x14ac:dyDescent="0.25">
      <c r="B121" s="9"/>
    </row>
    <row r="122" spans="2:2" x14ac:dyDescent="0.25">
      <c r="B122" s="9"/>
    </row>
    <row r="123" spans="2:2" x14ac:dyDescent="0.25">
      <c r="B123" s="9"/>
    </row>
    <row r="124" spans="2:2" x14ac:dyDescent="0.25">
      <c r="B124" s="9"/>
    </row>
    <row r="125" spans="2:2" x14ac:dyDescent="0.25">
      <c r="B125" s="9"/>
    </row>
    <row r="126" spans="2:2" x14ac:dyDescent="0.25">
      <c r="B126" s="9"/>
    </row>
    <row r="127" spans="2:2" x14ac:dyDescent="0.25">
      <c r="B127" s="9"/>
    </row>
    <row r="128" spans="2:2" x14ac:dyDescent="0.25">
      <c r="B128" s="9"/>
    </row>
    <row r="129" spans="2:2" x14ac:dyDescent="0.25">
      <c r="B129" s="9"/>
    </row>
    <row r="130" spans="2:2" x14ac:dyDescent="0.25">
      <c r="B130" s="9"/>
    </row>
    <row r="131" spans="2:2" x14ac:dyDescent="0.25">
      <c r="B131" s="9"/>
    </row>
    <row r="132" spans="2:2" x14ac:dyDescent="0.25">
      <c r="B132" s="9"/>
    </row>
    <row r="133" spans="2:2" x14ac:dyDescent="0.25">
      <c r="B133" s="9"/>
    </row>
    <row r="134" spans="2:2" x14ac:dyDescent="0.25">
      <c r="B134" s="9"/>
    </row>
    <row r="135" spans="2:2" x14ac:dyDescent="0.25">
      <c r="B135" s="9"/>
    </row>
    <row r="136" spans="2:2" x14ac:dyDescent="0.25">
      <c r="B136" s="9"/>
    </row>
    <row r="137" spans="2:2" x14ac:dyDescent="0.25">
      <c r="B137" s="9"/>
    </row>
    <row r="138" spans="2:2" x14ac:dyDescent="0.25">
      <c r="B138" s="9"/>
    </row>
    <row r="139" spans="2:2" x14ac:dyDescent="0.25">
      <c r="B139" s="9"/>
    </row>
    <row r="140" spans="2:2" x14ac:dyDescent="0.25">
      <c r="B140" s="9"/>
    </row>
    <row r="141" spans="2:2" x14ac:dyDescent="0.25">
      <c r="B141" s="9"/>
    </row>
    <row r="142" spans="2:2" x14ac:dyDescent="0.25">
      <c r="B142" s="9"/>
    </row>
    <row r="143" spans="2:2" x14ac:dyDescent="0.25">
      <c r="B143" s="9"/>
    </row>
    <row r="144" spans="2:2" x14ac:dyDescent="0.25">
      <c r="B144" s="9"/>
    </row>
    <row r="145" spans="2:2" x14ac:dyDescent="0.25">
      <c r="B145" s="9"/>
    </row>
    <row r="146" spans="2:2" x14ac:dyDescent="0.25">
      <c r="B146" s="9"/>
    </row>
    <row r="147" spans="2:2" x14ac:dyDescent="0.25">
      <c r="B147" s="9"/>
    </row>
    <row r="148" spans="2:2" x14ac:dyDescent="0.25">
      <c r="B148" s="9"/>
    </row>
    <row r="149" spans="2:2" x14ac:dyDescent="0.25">
      <c r="B149" s="9"/>
    </row>
    <row r="150" spans="2:2" x14ac:dyDescent="0.25">
      <c r="B150" s="9"/>
    </row>
    <row r="151" spans="2:2" x14ac:dyDescent="0.25">
      <c r="B151" s="9"/>
    </row>
    <row r="152" spans="2:2" x14ac:dyDescent="0.25">
      <c r="B152" s="9"/>
    </row>
    <row r="153" spans="2:2" x14ac:dyDescent="0.25">
      <c r="B153" s="9"/>
    </row>
    <row r="154" spans="2:2" x14ac:dyDescent="0.25">
      <c r="B154" s="9"/>
    </row>
    <row r="155" spans="2:2" x14ac:dyDescent="0.25">
      <c r="B155" s="9"/>
    </row>
    <row r="156" spans="2:2" x14ac:dyDescent="0.25">
      <c r="B156" s="9"/>
    </row>
    <row r="157" spans="2:2" x14ac:dyDescent="0.25">
      <c r="B157" s="9"/>
    </row>
    <row r="158" spans="2:2" x14ac:dyDescent="0.25">
      <c r="B158" s="9"/>
    </row>
    <row r="159" spans="2:2" x14ac:dyDescent="0.25">
      <c r="B159" s="9"/>
    </row>
    <row r="160" spans="2:2" x14ac:dyDescent="0.25">
      <c r="B160" s="9"/>
    </row>
    <row r="161" spans="2:2" x14ac:dyDescent="0.25">
      <c r="B161" s="9"/>
    </row>
    <row r="162" spans="2:2" x14ac:dyDescent="0.25">
      <c r="B162" s="9"/>
    </row>
    <row r="163" spans="2:2" x14ac:dyDescent="0.25">
      <c r="B163" s="9"/>
    </row>
    <row r="164" spans="2:2" x14ac:dyDescent="0.25">
      <c r="B164" s="9"/>
    </row>
    <row r="165" spans="2:2" x14ac:dyDescent="0.25">
      <c r="B165" s="9"/>
    </row>
    <row r="166" spans="2:2" x14ac:dyDescent="0.25">
      <c r="B166" s="9"/>
    </row>
    <row r="167" spans="2:2" x14ac:dyDescent="0.25">
      <c r="B167" s="9"/>
    </row>
    <row r="168" spans="2:2" x14ac:dyDescent="0.25">
      <c r="B168" s="9"/>
    </row>
    <row r="169" spans="2:2" x14ac:dyDescent="0.25">
      <c r="B169" s="9"/>
    </row>
    <row r="170" spans="2:2" x14ac:dyDescent="0.25">
      <c r="B170" s="9"/>
    </row>
    <row r="171" spans="2:2" x14ac:dyDescent="0.25">
      <c r="B171" s="9"/>
    </row>
    <row r="172" spans="2:2" x14ac:dyDescent="0.25">
      <c r="B172" s="9"/>
    </row>
    <row r="173" spans="2:2" x14ac:dyDescent="0.25">
      <c r="B173" s="9"/>
    </row>
    <row r="174" spans="2:2" x14ac:dyDescent="0.25">
      <c r="B174" s="9"/>
    </row>
    <row r="175" spans="2:2" x14ac:dyDescent="0.25">
      <c r="B175" s="9"/>
    </row>
    <row r="176" spans="2:2" x14ac:dyDescent="0.25">
      <c r="B176" s="9"/>
    </row>
    <row r="177" spans="1:10" x14ac:dyDescent="0.25">
      <c r="B177" s="9"/>
    </row>
    <row r="178" spans="1:10" x14ac:dyDescent="0.25">
      <c r="B178" s="9"/>
    </row>
    <row r="179" spans="1:10" x14ac:dyDescent="0.25">
      <c r="B179" s="9"/>
    </row>
    <row r="180" spans="1:10" x14ac:dyDescent="0.25">
      <c r="B180" s="9"/>
    </row>
    <row r="181" spans="1:10" x14ac:dyDescent="0.25">
      <c r="B181" s="9"/>
    </row>
    <row r="182" spans="1:10" s="6" customFormat="1" ht="79.5" x14ac:dyDescent="0.25">
      <c r="A182" s="39" t="s">
        <v>107</v>
      </c>
      <c r="B182" s="7" t="s">
        <v>29</v>
      </c>
      <c r="C182" s="38">
        <v>13</v>
      </c>
      <c r="D182" s="37" t="s">
        <v>106</v>
      </c>
      <c r="E182" s="35" t="s">
        <v>105</v>
      </c>
      <c r="F182" s="35" t="s">
        <v>104</v>
      </c>
      <c r="G182" s="36" t="s">
        <v>103</v>
      </c>
      <c r="H182" s="35" t="s">
        <v>102</v>
      </c>
      <c r="I182" s="35" t="s">
        <v>102</v>
      </c>
      <c r="J182" s="34" t="s">
        <v>29</v>
      </c>
    </row>
    <row r="183" spans="1:10" x14ac:dyDescent="0.25">
      <c r="B183" s="9"/>
    </row>
    <row r="184" spans="1:10" x14ac:dyDescent="0.25">
      <c r="B184" s="9"/>
    </row>
    <row r="185" spans="1:10" x14ac:dyDescent="0.25">
      <c r="B185" s="9"/>
    </row>
    <row r="186" spans="1:10" x14ac:dyDescent="0.25">
      <c r="B186" s="9"/>
    </row>
    <row r="187" spans="1:10" x14ac:dyDescent="0.25">
      <c r="B187" s="9"/>
    </row>
    <row r="188" spans="1:10" x14ac:dyDescent="0.25">
      <c r="B188" s="9"/>
    </row>
    <row r="189" spans="1:10" x14ac:dyDescent="0.25">
      <c r="B189" s="9"/>
    </row>
    <row r="190" spans="1:10" x14ac:dyDescent="0.25">
      <c r="B190" s="9"/>
    </row>
    <row r="191" spans="1:10" x14ac:dyDescent="0.25">
      <c r="B191" s="9"/>
    </row>
    <row r="192" spans="1:10" x14ac:dyDescent="0.25">
      <c r="B192" s="9"/>
    </row>
    <row r="193" spans="2:2" x14ac:dyDescent="0.25">
      <c r="B193" s="9"/>
    </row>
    <row r="194" spans="2:2" x14ac:dyDescent="0.25">
      <c r="B194" s="9"/>
    </row>
    <row r="195" spans="2:2" x14ac:dyDescent="0.25">
      <c r="B195" s="9"/>
    </row>
    <row r="196" spans="2:2" x14ac:dyDescent="0.25">
      <c r="B196" s="9"/>
    </row>
    <row r="197" spans="2:2" x14ac:dyDescent="0.25">
      <c r="B197" s="9"/>
    </row>
    <row r="198" spans="2:2" x14ac:dyDescent="0.25">
      <c r="B198" s="9"/>
    </row>
    <row r="199" spans="2:2" x14ac:dyDescent="0.25">
      <c r="B199" s="9"/>
    </row>
    <row r="200" spans="2:2" x14ac:dyDescent="0.25">
      <c r="B200" s="9"/>
    </row>
    <row r="201" spans="2:2" x14ac:dyDescent="0.25">
      <c r="B201" s="9"/>
    </row>
    <row r="202" spans="2:2" x14ac:dyDescent="0.25">
      <c r="B202" s="9"/>
    </row>
    <row r="203" spans="2:2" x14ac:dyDescent="0.25">
      <c r="B203" s="9"/>
    </row>
    <row r="204" spans="2:2" x14ac:dyDescent="0.25">
      <c r="B204" s="9"/>
    </row>
    <row r="205" spans="2:2" x14ac:dyDescent="0.25">
      <c r="B205" s="9"/>
    </row>
    <row r="206" spans="2:2" x14ac:dyDescent="0.25">
      <c r="B206" s="9"/>
    </row>
    <row r="207" spans="2:2" x14ac:dyDescent="0.25">
      <c r="B207" s="9"/>
    </row>
    <row r="208" spans="2:2" x14ac:dyDescent="0.25">
      <c r="B208" s="9"/>
    </row>
    <row r="209" spans="2:2" x14ac:dyDescent="0.25">
      <c r="B209" s="9"/>
    </row>
    <row r="210" spans="2:2" x14ac:dyDescent="0.25">
      <c r="B210" s="9"/>
    </row>
    <row r="211" spans="2:2" x14ac:dyDescent="0.25">
      <c r="B211" s="9"/>
    </row>
    <row r="212" spans="2:2" x14ac:dyDescent="0.25">
      <c r="B212" s="9"/>
    </row>
    <row r="213" spans="2:2" x14ac:dyDescent="0.25">
      <c r="B213" s="9"/>
    </row>
    <row r="214" spans="2:2" x14ac:dyDescent="0.25">
      <c r="B214" s="9"/>
    </row>
    <row r="215" spans="2:2" x14ac:dyDescent="0.25">
      <c r="B215" s="9"/>
    </row>
    <row r="216" spans="2:2" x14ac:dyDescent="0.25">
      <c r="B216" s="9"/>
    </row>
    <row r="217" spans="2:2" x14ac:dyDescent="0.25">
      <c r="B217" s="9"/>
    </row>
    <row r="218" spans="2:2" x14ac:dyDescent="0.25">
      <c r="B218" s="9"/>
    </row>
    <row r="219" spans="2:2" x14ac:dyDescent="0.25">
      <c r="B219" s="9"/>
    </row>
    <row r="220" spans="2:2" x14ac:dyDescent="0.25">
      <c r="B220" s="9"/>
    </row>
    <row r="221" spans="2:2" x14ac:dyDescent="0.25">
      <c r="B221" s="9"/>
    </row>
    <row r="222" spans="2:2" x14ac:dyDescent="0.25">
      <c r="B222" s="9"/>
    </row>
    <row r="223" spans="2:2" x14ac:dyDescent="0.25">
      <c r="B223" s="9"/>
    </row>
    <row r="224" spans="2:2" x14ac:dyDescent="0.25">
      <c r="B224" s="9"/>
    </row>
    <row r="225" spans="2:2" x14ac:dyDescent="0.25">
      <c r="B225" s="9"/>
    </row>
    <row r="226" spans="2:2" x14ac:dyDescent="0.25">
      <c r="B226" s="9"/>
    </row>
    <row r="227" spans="2:2" x14ac:dyDescent="0.25">
      <c r="B227" s="9"/>
    </row>
    <row r="228" spans="2:2" x14ac:dyDescent="0.25">
      <c r="B228" s="9"/>
    </row>
    <row r="229" spans="2:2" x14ac:dyDescent="0.25">
      <c r="B229" s="9"/>
    </row>
    <row r="230" spans="2:2" x14ac:dyDescent="0.25">
      <c r="B230" s="9"/>
    </row>
    <row r="231" spans="2:2" x14ac:dyDescent="0.25">
      <c r="B231" s="9"/>
    </row>
    <row r="232" spans="2:2" x14ac:dyDescent="0.25">
      <c r="B232" s="9"/>
    </row>
    <row r="233" spans="2:2" x14ac:dyDescent="0.25">
      <c r="B233" s="9"/>
    </row>
    <row r="234" spans="2:2" x14ac:dyDescent="0.25">
      <c r="B234" s="9"/>
    </row>
    <row r="235" spans="2:2" x14ac:dyDescent="0.25">
      <c r="B235" s="9"/>
    </row>
    <row r="236" spans="2:2" x14ac:dyDescent="0.25">
      <c r="B236" s="9"/>
    </row>
    <row r="237" spans="2:2" x14ac:dyDescent="0.25">
      <c r="B237" s="9"/>
    </row>
    <row r="238" spans="2:2" x14ac:dyDescent="0.25">
      <c r="B238" s="9"/>
    </row>
    <row r="239" spans="2:2" x14ac:dyDescent="0.25">
      <c r="B239" s="9"/>
    </row>
    <row r="240" spans="2:2" x14ac:dyDescent="0.25">
      <c r="B240" s="9"/>
    </row>
    <row r="241" spans="2:2" x14ac:dyDescent="0.25">
      <c r="B241" s="9"/>
    </row>
    <row r="242" spans="2:2" x14ac:dyDescent="0.25">
      <c r="B242" s="9"/>
    </row>
    <row r="243" spans="2:2" x14ac:dyDescent="0.25">
      <c r="B243" s="9"/>
    </row>
    <row r="244" spans="2:2" x14ac:dyDescent="0.25">
      <c r="B244" s="9"/>
    </row>
    <row r="245" spans="2:2" x14ac:dyDescent="0.25">
      <c r="B245" s="9"/>
    </row>
    <row r="246" spans="2:2" x14ac:dyDescent="0.25">
      <c r="B246" s="9"/>
    </row>
    <row r="247" spans="2:2" x14ac:dyDescent="0.25">
      <c r="B247" s="9"/>
    </row>
    <row r="248" spans="2:2" x14ac:dyDescent="0.25">
      <c r="B248" s="9"/>
    </row>
    <row r="249" spans="2:2" x14ac:dyDescent="0.25">
      <c r="B249" s="9"/>
    </row>
    <row r="250" spans="2:2" x14ac:dyDescent="0.25">
      <c r="B250" s="9"/>
    </row>
    <row r="251" spans="2:2" x14ac:dyDescent="0.25">
      <c r="B251" s="9"/>
    </row>
    <row r="252" spans="2:2" x14ac:dyDescent="0.25">
      <c r="B252" s="9"/>
    </row>
    <row r="253" spans="2:2" x14ac:dyDescent="0.25">
      <c r="B253" s="9"/>
    </row>
    <row r="254" spans="2:2" x14ac:dyDescent="0.25">
      <c r="B254" s="9"/>
    </row>
    <row r="255" spans="2:2" x14ac:dyDescent="0.25">
      <c r="B255" s="9"/>
    </row>
    <row r="256" spans="2:2" x14ac:dyDescent="0.25">
      <c r="B256" s="9"/>
    </row>
    <row r="257" spans="2:2" x14ac:dyDescent="0.25">
      <c r="B257" s="9"/>
    </row>
    <row r="258" spans="2:2" x14ac:dyDescent="0.25">
      <c r="B258" s="9"/>
    </row>
    <row r="259" spans="2:2" x14ac:dyDescent="0.25">
      <c r="B259" s="9"/>
    </row>
    <row r="260" spans="2:2" x14ac:dyDescent="0.25">
      <c r="B260" s="9"/>
    </row>
    <row r="261" spans="2:2" x14ac:dyDescent="0.25">
      <c r="B261" s="9"/>
    </row>
    <row r="262" spans="2:2" x14ac:dyDescent="0.25">
      <c r="B262" s="9"/>
    </row>
    <row r="263" spans="2:2" x14ac:dyDescent="0.25">
      <c r="B263" s="9"/>
    </row>
    <row r="264" spans="2:2" x14ac:dyDescent="0.25">
      <c r="B264" s="9"/>
    </row>
    <row r="265" spans="2:2" x14ac:dyDescent="0.25">
      <c r="B265" s="9"/>
    </row>
    <row r="266" spans="2:2" x14ac:dyDescent="0.25">
      <c r="B266" s="9"/>
    </row>
    <row r="267" spans="2:2" x14ac:dyDescent="0.25">
      <c r="B267" s="9"/>
    </row>
    <row r="268" spans="2:2" x14ac:dyDescent="0.25">
      <c r="B268" s="9"/>
    </row>
    <row r="269" spans="2:2" x14ac:dyDescent="0.25">
      <c r="B269" s="9"/>
    </row>
    <row r="270" spans="2:2" x14ac:dyDescent="0.25">
      <c r="B270" s="9"/>
    </row>
    <row r="271" spans="2:2" x14ac:dyDescent="0.25">
      <c r="B271" s="9"/>
    </row>
    <row r="272" spans="2:2" x14ac:dyDescent="0.25">
      <c r="B272" s="9"/>
    </row>
    <row r="273" spans="2:2" x14ac:dyDescent="0.25">
      <c r="B273" s="9"/>
    </row>
    <row r="274" spans="2:2" x14ac:dyDescent="0.25">
      <c r="B274" s="9"/>
    </row>
    <row r="275" spans="2:2" x14ac:dyDescent="0.25">
      <c r="B275" s="9"/>
    </row>
    <row r="276" spans="2:2" x14ac:dyDescent="0.25">
      <c r="B276" s="9"/>
    </row>
    <row r="277" spans="2:2" x14ac:dyDescent="0.25">
      <c r="B277" s="9"/>
    </row>
    <row r="278" spans="2:2" x14ac:dyDescent="0.25">
      <c r="B278" s="9"/>
    </row>
    <row r="279" spans="2:2" x14ac:dyDescent="0.25">
      <c r="B279" s="9"/>
    </row>
    <row r="280" spans="2:2" x14ac:dyDescent="0.25">
      <c r="B280" s="9"/>
    </row>
    <row r="281" spans="2:2" x14ac:dyDescent="0.25">
      <c r="B281" s="9"/>
    </row>
    <row r="282" spans="2:2" x14ac:dyDescent="0.25">
      <c r="B282" s="9"/>
    </row>
    <row r="283" spans="2:2" x14ac:dyDescent="0.25">
      <c r="B283" s="9"/>
    </row>
    <row r="284" spans="2:2" x14ac:dyDescent="0.25">
      <c r="B284" s="9"/>
    </row>
    <row r="285" spans="2:2" x14ac:dyDescent="0.25">
      <c r="B285" s="9"/>
    </row>
    <row r="286" spans="2:2" x14ac:dyDescent="0.25">
      <c r="B286" s="9"/>
    </row>
    <row r="287" spans="2:2" x14ac:dyDescent="0.25">
      <c r="B287" s="9"/>
    </row>
    <row r="288" spans="2:2" x14ac:dyDescent="0.25">
      <c r="B288" s="9"/>
    </row>
    <row r="289" spans="2:2" x14ac:dyDescent="0.25">
      <c r="B289" s="9"/>
    </row>
    <row r="290" spans="2:2" x14ac:dyDescent="0.25">
      <c r="B290" s="9"/>
    </row>
    <row r="291" spans="2:2" x14ac:dyDescent="0.25">
      <c r="B291" s="9"/>
    </row>
    <row r="292" spans="2:2" x14ac:dyDescent="0.25">
      <c r="B292" s="9"/>
    </row>
    <row r="293" spans="2:2" x14ac:dyDescent="0.25">
      <c r="B293" s="9"/>
    </row>
    <row r="294" spans="2:2" x14ac:dyDescent="0.25">
      <c r="B294" s="9"/>
    </row>
    <row r="295" spans="2:2" x14ac:dyDescent="0.25">
      <c r="B295" s="9"/>
    </row>
    <row r="296" spans="2:2" x14ac:dyDescent="0.25">
      <c r="B296" s="9"/>
    </row>
    <row r="297" spans="2:2" x14ac:dyDescent="0.25">
      <c r="B297" s="9"/>
    </row>
    <row r="298" spans="2:2" x14ac:dyDescent="0.25">
      <c r="B298" s="9"/>
    </row>
    <row r="299" spans="2:2" x14ac:dyDescent="0.25">
      <c r="B299" s="9"/>
    </row>
    <row r="300" spans="2:2" x14ac:dyDescent="0.25">
      <c r="B300" s="9"/>
    </row>
    <row r="301" spans="2:2" x14ac:dyDescent="0.25">
      <c r="B301" s="9"/>
    </row>
    <row r="302" spans="2:2" x14ac:dyDescent="0.25">
      <c r="B302" s="9"/>
    </row>
    <row r="303" spans="2:2" x14ac:dyDescent="0.25">
      <c r="B303" s="9"/>
    </row>
    <row r="304" spans="2:2" x14ac:dyDescent="0.25">
      <c r="B304" s="9"/>
    </row>
    <row r="305" spans="2:2" x14ac:dyDescent="0.25">
      <c r="B305" s="9"/>
    </row>
    <row r="306" spans="2:2" x14ac:dyDescent="0.25">
      <c r="B306" s="9"/>
    </row>
    <row r="307" spans="2:2" x14ac:dyDescent="0.25">
      <c r="B307" s="9"/>
    </row>
    <row r="308" spans="2:2" x14ac:dyDescent="0.25">
      <c r="B308" s="9"/>
    </row>
    <row r="309" spans="2:2" x14ac:dyDescent="0.25">
      <c r="B309" s="9"/>
    </row>
    <row r="310" spans="2:2" x14ac:dyDescent="0.25">
      <c r="B310" s="9"/>
    </row>
    <row r="311" spans="2:2" x14ac:dyDescent="0.25">
      <c r="B311" s="9"/>
    </row>
    <row r="312" spans="2:2" x14ac:dyDescent="0.25">
      <c r="B312" s="9"/>
    </row>
    <row r="313" spans="2:2" x14ac:dyDescent="0.25">
      <c r="B313" s="9"/>
    </row>
    <row r="314" spans="2:2" x14ac:dyDescent="0.25">
      <c r="B314" s="9"/>
    </row>
    <row r="315" spans="2:2" x14ac:dyDescent="0.25">
      <c r="B315" s="9"/>
    </row>
    <row r="316" spans="2:2" x14ac:dyDescent="0.25">
      <c r="B316" s="9"/>
    </row>
    <row r="317" spans="2:2" x14ac:dyDescent="0.25">
      <c r="B317" s="9"/>
    </row>
    <row r="318" spans="2:2" x14ac:dyDescent="0.25">
      <c r="B318" s="9"/>
    </row>
    <row r="319" spans="2:2" x14ac:dyDescent="0.25">
      <c r="B319" s="9"/>
    </row>
    <row r="320" spans="2:2" x14ac:dyDescent="0.25">
      <c r="B320" s="9"/>
    </row>
    <row r="321" spans="2:2" x14ac:dyDescent="0.25">
      <c r="B321" s="9"/>
    </row>
    <row r="322" spans="2:2" x14ac:dyDescent="0.25">
      <c r="B322" s="9"/>
    </row>
    <row r="323" spans="2:2" x14ac:dyDescent="0.25">
      <c r="B323" s="9"/>
    </row>
    <row r="324" spans="2:2" x14ac:dyDescent="0.25">
      <c r="B324" s="9"/>
    </row>
    <row r="325" spans="2:2" x14ac:dyDescent="0.25">
      <c r="B325" s="9"/>
    </row>
    <row r="326" spans="2:2" x14ac:dyDescent="0.25">
      <c r="B326" s="9"/>
    </row>
    <row r="327" spans="2:2" x14ac:dyDescent="0.25">
      <c r="B327" s="9"/>
    </row>
    <row r="328" spans="2:2" x14ac:dyDescent="0.25">
      <c r="B328" s="9"/>
    </row>
    <row r="329" spans="2:2" x14ac:dyDescent="0.25">
      <c r="B329" s="9"/>
    </row>
    <row r="330" spans="2:2" x14ac:dyDescent="0.25">
      <c r="B330" s="9"/>
    </row>
    <row r="331" spans="2:2" x14ac:dyDescent="0.25">
      <c r="B331" s="9"/>
    </row>
    <row r="332" spans="2:2" x14ac:dyDescent="0.25">
      <c r="B332" s="9"/>
    </row>
    <row r="333" spans="2:2" x14ac:dyDescent="0.25">
      <c r="B333" s="9"/>
    </row>
    <row r="334" spans="2:2" x14ac:dyDescent="0.25">
      <c r="B334" s="9"/>
    </row>
    <row r="335" spans="2:2" x14ac:dyDescent="0.25">
      <c r="B335" s="9"/>
    </row>
    <row r="336" spans="2:2" x14ac:dyDescent="0.25">
      <c r="B336" s="9"/>
    </row>
    <row r="337" spans="2:2" x14ac:dyDescent="0.25">
      <c r="B337" s="9"/>
    </row>
    <row r="338" spans="2:2" x14ac:dyDescent="0.25">
      <c r="B338" s="9"/>
    </row>
    <row r="339" spans="2:2" x14ac:dyDescent="0.25">
      <c r="B339" s="9"/>
    </row>
    <row r="340" spans="2:2" x14ac:dyDescent="0.25">
      <c r="B340" s="9"/>
    </row>
    <row r="341" spans="2:2" x14ac:dyDescent="0.25">
      <c r="B341" s="9"/>
    </row>
    <row r="342" spans="2:2" x14ac:dyDescent="0.25">
      <c r="B342" s="9"/>
    </row>
    <row r="343" spans="2:2" x14ac:dyDescent="0.25">
      <c r="B343" s="9"/>
    </row>
    <row r="344" spans="2:2" x14ac:dyDescent="0.25">
      <c r="B344" s="9"/>
    </row>
    <row r="345" spans="2:2" x14ac:dyDescent="0.25">
      <c r="B345" s="9"/>
    </row>
    <row r="346" spans="2:2" x14ac:dyDescent="0.25">
      <c r="B346" s="9"/>
    </row>
    <row r="347" spans="2:2" x14ac:dyDescent="0.25">
      <c r="B347" s="9"/>
    </row>
    <row r="348" spans="2:2" x14ac:dyDescent="0.25">
      <c r="B348" s="9"/>
    </row>
    <row r="349" spans="2:2" x14ac:dyDescent="0.25">
      <c r="B349" s="9"/>
    </row>
    <row r="350" spans="2:2" x14ac:dyDescent="0.25">
      <c r="B350" s="9"/>
    </row>
    <row r="351" spans="2:2" x14ac:dyDescent="0.25">
      <c r="B351" s="9"/>
    </row>
    <row r="352" spans="2:2" x14ac:dyDescent="0.25">
      <c r="B352" s="9"/>
    </row>
    <row r="353" spans="2:2" x14ac:dyDescent="0.25">
      <c r="B353" s="9"/>
    </row>
    <row r="354" spans="2:2" x14ac:dyDescent="0.25">
      <c r="B354" s="9"/>
    </row>
    <row r="355" spans="2:2" x14ac:dyDescent="0.25">
      <c r="B355" s="9"/>
    </row>
    <row r="356" spans="2:2" x14ac:dyDescent="0.25">
      <c r="B356" s="9"/>
    </row>
    <row r="357" spans="2:2" x14ac:dyDescent="0.25">
      <c r="B357" s="9"/>
    </row>
    <row r="358" spans="2:2" x14ac:dyDescent="0.25">
      <c r="B358" s="9"/>
    </row>
    <row r="359" spans="2:2" x14ac:dyDescent="0.25">
      <c r="B359" s="9"/>
    </row>
    <row r="360" spans="2:2" x14ac:dyDescent="0.25">
      <c r="B360" s="9"/>
    </row>
    <row r="361" spans="2:2" x14ac:dyDescent="0.25">
      <c r="B361" s="9"/>
    </row>
    <row r="362" spans="2:2" x14ac:dyDescent="0.25">
      <c r="B362" s="9"/>
    </row>
    <row r="363" spans="2:2" x14ac:dyDescent="0.25">
      <c r="B363" s="9"/>
    </row>
    <row r="364" spans="2:2" x14ac:dyDescent="0.25">
      <c r="B364" s="9"/>
    </row>
    <row r="365" spans="2:2" x14ac:dyDescent="0.25">
      <c r="B365" s="9"/>
    </row>
    <row r="366" spans="2:2" x14ac:dyDescent="0.25">
      <c r="B366" s="9"/>
    </row>
    <row r="367" spans="2:2" x14ac:dyDescent="0.25">
      <c r="B367" s="9"/>
    </row>
    <row r="368" spans="2:2" x14ac:dyDescent="0.25">
      <c r="B368" s="9"/>
    </row>
    <row r="369" spans="2:2" x14ac:dyDescent="0.25">
      <c r="B369" s="9"/>
    </row>
    <row r="370" spans="2:2" x14ac:dyDescent="0.25">
      <c r="B370" s="9"/>
    </row>
    <row r="371" spans="2:2" x14ac:dyDescent="0.25">
      <c r="B371" s="9"/>
    </row>
    <row r="372" spans="2:2" x14ac:dyDescent="0.25">
      <c r="B372" s="9"/>
    </row>
    <row r="373" spans="2:2" x14ac:dyDescent="0.25">
      <c r="B373" s="9"/>
    </row>
    <row r="374" spans="2:2" x14ac:dyDescent="0.25">
      <c r="B374" s="9"/>
    </row>
    <row r="375" spans="2:2" x14ac:dyDescent="0.25">
      <c r="B375" s="9"/>
    </row>
    <row r="376" spans="2:2" x14ac:dyDescent="0.25">
      <c r="B376" s="9"/>
    </row>
    <row r="377" spans="2:2" x14ac:dyDescent="0.25">
      <c r="B377" s="9"/>
    </row>
    <row r="378" spans="2:2" x14ac:dyDescent="0.25">
      <c r="B378" s="9"/>
    </row>
    <row r="379" spans="2:2" x14ac:dyDescent="0.25">
      <c r="B379" s="9"/>
    </row>
    <row r="380" spans="2:2" x14ac:dyDescent="0.25">
      <c r="B380" s="9"/>
    </row>
    <row r="381" spans="2:2" x14ac:dyDescent="0.25">
      <c r="B381" s="9"/>
    </row>
    <row r="382" spans="2:2" x14ac:dyDescent="0.25">
      <c r="B382" s="9"/>
    </row>
    <row r="383" spans="2:2" x14ac:dyDescent="0.25">
      <c r="B383" s="9"/>
    </row>
    <row r="384" spans="2:2" x14ac:dyDescent="0.25">
      <c r="B384" s="9"/>
    </row>
    <row r="385" spans="2:2" x14ac:dyDescent="0.25">
      <c r="B385" s="9"/>
    </row>
    <row r="386" spans="2:2" x14ac:dyDescent="0.25">
      <c r="B386" s="9"/>
    </row>
    <row r="387" spans="2:2" x14ac:dyDescent="0.25">
      <c r="B387" s="9"/>
    </row>
    <row r="388" spans="2:2" x14ac:dyDescent="0.25">
      <c r="B388" s="9"/>
    </row>
    <row r="389" spans="2:2" x14ac:dyDescent="0.25">
      <c r="B389" s="9"/>
    </row>
    <row r="390" spans="2:2" x14ac:dyDescent="0.25">
      <c r="B390" s="9"/>
    </row>
    <row r="391" spans="2:2" x14ac:dyDescent="0.25">
      <c r="B391" s="9"/>
    </row>
    <row r="392" spans="2:2" x14ac:dyDescent="0.25">
      <c r="B392" s="9"/>
    </row>
    <row r="393" spans="2:2" x14ac:dyDescent="0.25">
      <c r="B393" s="9"/>
    </row>
    <row r="394" spans="2:2" x14ac:dyDescent="0.25">
      <c r="B394" s="9"/>
    </row>
    <row r="395" spans="2:2" x14ac:dyDescent="0.25">
      <c r="B395" s="9"/>
    </row>
    <row r="396" spans="2:2" x14ac:dyDescent="0.25">
      <c r="B396" s="9"/>
    </row>
    <row r="397" spans="2:2" x14ac:dyDescent="0.25">
      <c r="B397" s="9"/>
    </row>
    <row r="398" spans="2:2" x14ac:dyDescent="0.25">
      <c r="B398" s="9"/>
    </row>
    <row r="399" spans="2:2" x14ac:dyDescent="0.25">
      <c r="B399" s="9"/>
    </row>
    <row r="400" spans="2:2" x14ac:dyDescent="0.25">
      <c r="B400" s="9"/>
    </row>
    <row r="401" spans="2:2" x14ac:dyDescent="0.25">
      <c r="B401" s="9"/>
    </row>
    <row r="402" spans="2:2" x14ac:dyDescent="0.25">
      <c r="B402" s="9"/>
    </row>
    <row r="403" spans="2:2" x14ac:dyDescent="0.25">
      <c r="B403" s="9"/>
    </row>
    <row r="404" spans="2:2" x14ac:dyDescent="0.25">
      <c r="B404" s="9"/>
    </row>
    <row r="405" spans="2:2" x14ac:dyDescent="0.25">
      <c r="B405" s="9"/>
    </row>
    <row r="406" spans="2:2" x14ac:dyDescent="0.25">
      <c r="B406" s="9"/>
    </row>
    <row r="407" spans="2:2" x14ac:dyDescent="0.25">
      <c r="B407" s="9"/>
    </row>
    <row r="408" spans="2:2" x14ac:dyDescent="0.25">
      <c r="B408" s="9"/>
    </row>
    <row r="409" spans="2:2" x14ac:dyDescent="0.25">
      <c r="B409" s="9"/>
    </row>
    <row r="410" spans="2:2" x14ac:dyDescent="0.25">
      <c r="B410" s="9"/>
    </row>
    <row r="411" spans="2:2" x14ac:dyDescent="0.25">
      <c r="B411" s="9"/>
    </row>
    <row r="412" spans="2:2" x14ac:dyDescent="0.25">
      <c r="B412" s="9"/>
    </row>
    <row r="413" spans="2:2" x14ac:dyDescent="0.25">
      <c r="B413" s="9"/>
    </row>
    <row r="414" spans="2:2" x14ac:dyDescent="0.25">
      <c r="B414" s="9"/>
    </row>
    <row r="415" spans="2:2" x14ac:dyDescent="0.25">
      <c r="B415" s="9"/>
    </row>
    <row r="416" spans="2:2" x14ac:dyDescent="0.25">
      <c r="B416" s="9"/>
    </row>
    <row r="417" spans="2:2" x14ac:dyDescent="0.25">
      <c r="B417" s="9"/>
    </row>
    <row r="418" spans="2:2" x14ac:dyDescent="0.25">
      <c r="B418" s="9"/>
    </row>
    <row r="419" spans="2:2" x14ac:dyDescent="0.25">
      <c r="B419" s="9"/>
    </row>
    <row r="420" spans="2:2" x14ac:dyDescent="0.25">
      <c r="B420" s="9"/>
    </row>
    <row r="421" spans="2:2" x14ac:dyDescent="0.25">
      <c r="B421" s="9"/>
    </row>
    <row r="422" spans="2:2" x14ac:dyDescent="0.25">
      <c r="B422" s="9"/>
    </row>
    <row r="423" spans="2:2" x14ac:dyDescent="0.25">
      <c r="B423" s="9"/>
    </row>
    <row r="424" spans="2:2" x14ac:dyDescent="0.25">
      <c r="B424" s="9"/>
    </row>
    <row r="425" spans="2:2" x14ac:dyDescent="0.25">
      <c r="B425" s="9"/>
    </row>
    <row r="426" spans="2:2" x14ac:dyDescent="0.25">
      <c r="B426" s="9"/>
    </row>
    <row r="427" spans="2:2" x14ac:dyDescent="0.25">
      <c r="B427" s="9"/>
    </row>
    <row r="428" spans="2:2" x14ac:dyDescent="0.25">
      <c r="B428" s="9"/>
    </row>
    <row r="429" spans="2:2" x14ac:dyDescent="0.25">
      <c r="B429" s="9"/>
    </row>
    <row r="430" spans="2:2" x14ac:dyDescent="0.25">
      <c r="B430" s="9"/>
    </row>
    <row r="431" spans="2:2" x14ac:dyDescent="0.25">
      <c r="B431" s="9"/>
    </row>
    <row r="432" spans="2:2" x14ac:dyDescent="0.25">
      <c r="B432" s="9"/>
    </row>
    <row r="433" spans="2:2" x14ac:dyDescent="0.25">
      <c r="B433" s="9"/>
    </row>
    <row r="434" spans="2:2" x14ac:dyDescent="0.25">
      <c r="B434" s="9"/>
    </row>
    <row r="435" spans="2:2" x14ac:dyDescent="0.25">
      <c r="B435" s="9"/>
    </row>
    <row r="436" spans="2:2" x14ac:dyDescent="0.25">
      <c r="B436" s="9"/>
    </row>
    <row r="437" spans="2:2" x14ac:dyDescent="0.25">
      <c r="B437" s="9"/>
    </row>
    <row r="438" spans="2:2" x14ac:dyDescent="0.25">
      <c r="B438" s="9"/>
    </row>
    <row r="439" spans="2:2" x14ac:dyDescent="0.25">
      <c r="B439" s="9"/>
    </row>
    <row r="440" spans="2:2" x14ac:dyDescent="0.25">
      <c r="B440" s="9"/>
    </row>
    <row r="441" spans="2:2" x14ac:dyDescent="0.25">
      <c r="B441" s="9"/>
    </row>
    <row r="442" spans="2:2" x14ac:dyDescent="0.25">
      <c r="B442" s="9"/>
    </row>
    <row r="443" spans="2:2" x14ac:dyDescent="0.25">
      <c r="B443" s="9"/>
    </row>
    <row r="444" spans="2:2" x14ac:dyDescent="0.25">
      <c r="B444" s="9"/>
    </row>
    <row r="445" spans="2:2" x14ac:dyDescent="0.25">
      <c r="B445" s="9"/>
    </row>
    <row r="446" spans="2:2" x14ac:dyDescent="0.25">
      <c r="B446" s="9"/>
    </row>
    <row r="447" spans="2:2" x14ac:dyDescent="0.25">
      <c r="B447" s="9"/>
    </row>
    <row r="448" spans="2:2" x14ac:dyDescent="0.25">
      <c r="B448" s="9"/>
    </row>
    <row r="449" spans="2:2" x14ac:dyDescent="0.25">
      <c r="B449" s="9"/>
    </row>
    <row r="450" spans="2:2" x14ac:dyDescent="0.25">
      <c r="B450" s="9"/>
    </row>
    <row r="451" spans="2:2" x14ac:dyDescent="0.25">
      <c r="B451" s="9"/>
    </row>
    <row r="452" spans="2:2" x14ac:dyDescent="0.25">
      <c r="B452" s="9"/>
    </row>
    <row r="453" spans="2:2" x14ac:dyDescent="0.25">
      <c r="B453" s="9"/>
    </row>
    <row r="454" spans="2:2" x14ac:dyDescent="0.25">
      <c r="B454" s="9"/>
    </row>
    <row r="455" spans="2:2" x14ac:dyDescent="0.25">
      <c r="B455" s="9"/>
    </row>
    <row r="456" spans="2:2" x14ac:dyDescent="0.25">
      <c r="B456" s="9"/>
    </row>
    <row r="457" spans="2:2" x14ac:dyDescent="0.25">
      <c r="B457" s="9"/>
    </row>
    <row r="458" spans="2:2" x14ac:dyDescent="0.25">
      <c r="B458" s="9"/>
    </row>
    <row r="459" spans="2:2" x14ac:dyDescent="0.25">
      <c r="B459" s="9"/>
    </row>
    <row r="460" spans="2:2" x14ac:dyDescent="0.25">
      <c r="B460" s="9"/>
    </row>
    <row r="461" spans="2:2" x14ac:dyDescent="0.25">
      <c r="B461" s="9"/>
    </row>
    <row r="462" spans="2:2" x14ac:dyDescent="0.25">
      <c r="B462" s="9"/>
    </row>
    <row r="463" spans="2:2" x14ac:dyDescent="0.25">
      <c r="B463" s="9"/>
    </row>
    <row r="464" spans="2:2" x14ac:dyDescent="0.25">
      <c r="B464" s="9"/>
    </row>
    <row r="465" spans="2:2" x14ac:dyDescent="0.25">
      <c r="B465" s="9"/>
    </row>
    <row r="466" spans="2:2" x14ac:dyDescent="0.25">
      <c r="B466" s="9"/>
    </row>
    <row r="467" spans="2:2" x14ac:dyDescent="0.25">
      <c r="B467" s="9"/>
    </row>
    <row r="468" spans="2:2" x14ac:dyDescent="0.25">
      <c r="B468" s="9"/>
    </row>
    <row r="469" spans="2:2" x14ac:dyDescent="0.25">
      <c r="B469" s="9"/>
    </row>
    <row r="470" spans="2:2" x14ac:dyDescent="0.25">
      <c r="B470" s="9"/>
    </row>
    <row r="471" spans="2:2" x14ac:dyDescent="0.25">
      <c r="B471" s="9"/>
    </row>
    <row r="472" spans="2:2" x14ac:dyDescent="0.25">
      <c r="B472" s="9"/>
    </row>
    <row r="473" spans="2:2" x14ac:dyDescent="0.25">
      <c r="B473" s="9"/>
    </row>
    <row r="474" spans="2:2" x14ac:dyDescent="0.25">
      <c r="B474" s="9"/>
    </row>
    <row r="475" spans="2:2" x14ac:dyDescent="0.25">
      <c r="B475" s="9"/>
    </row>
    <row r="476" spans="2:2" x14ac:dyDescent="0.25">
      <c r="B476" s="9"/>
    </row>
    <row r="477" spans="2:2" x14ac:dyDescent="0.25">
      <c r="B477" s="9"/>
    </row>
    <row r="478" spans="2:2" x14ac:dyDescent="0.25">
      <c r="B478" s="9"/>
    </row>
    <row r="479" spans="2:2" x14ac:dyDescent="0.25">
      <c r="B479" s="9"/>
    </row>
    <row r="480" spans="2:2" x14ac:dyDescent="0.25">
      <c r="B480" s="9"/>
    </row>
    <row r="481" spans="2:2" x14ac:dyDescent="0.25">
      <c r="B481" s="9"/>
    </row>
    <row r="482" spans="2:2" x14ac:dyDescent="0.25">
      <c r="B482" s="9"/>
    </row>
    <row r="483" spans="2:2" x14ac:dyDescent="0.25">
      <c r="B483" s="9"/>
    </row>
    <row r="484" spans="2:2" x14ac:dyDescent="0.25">
      <c r="B484" s="9"/>
    </row>
    <row r="485" spans="2:2" x14ac:dyDescent="0.25">
      <c r="B485" s="9"/>
    </row>
    <row r="486" spans="2:2" x14ac:dyDescent="0.25">
      <c r="B486" s="9"/>
    </row>
    <row r="487" spans="2:2" x14ac:dyDescent="0.25">
      <c r="B487" s="9"/>
    </row>
    <row r="488" spans="2:2" x14ac:dyDescent="0.25">
      <c r="B488" s="9"/>
    </row>
    <row r="489" spans="2:2" x14ac:dyDescent="0.25">
      <c r="B489" s="9"/>
    </row>
    <row r="490" spans="2:2" x14ac:dyDescent="0.25">
      <c r="B490" s="9"/>
    </row>
    <row r="491" spans="2:2" x14ac:dyDescent="0.25">
      <c r="B491" s="9"/>
    </row>
    <row r="492" spans="2:2" x14ac:dyDescent="0.25">
      <c r="B492" s="9"/>
    </row>
    <row r="493" spans="2:2" x14ac:dyDescent="0.25">
      <c r="B493" s="9"/>
    </row>
    <row r="494" spans="2:2" x14ac:dyDescent="0.25">
      <c r="B494" s="9"/>
    </row>
    <row r="495" spans="2:2" x14ac:dyDescent="0.25">
      <c r="B495" s="9"/>
    </row>
    <row r="496" spans="2:2" x14ac:dyDescent="0.25">
      <c r="B496" s="9"/>
    </row>
    <row r="497" spans="2:2" x14ac:dyDescent="0.25">
      <c r="B497" s="9"/>
    </row>
    <row r="498" spans="2:2" x14ac:dyDescent="0.25">
      <c r="B498" s="9"/>
    </row>
    <row r="499" spans="2:2" x14ac:dyDescent="0.25">
      <c r="B499" s="9"/>
    </row>
    <row r="500" spans="2:2" x14ac:dyDescent="0.25">
      <c r="B500" s="9"/>
    </row>
    <row r="501" spans="2:2" x14ac:dyDescent="0.25">
      <c r="B501" s="9"/>
    </row>
    <row r="502" spans="2:2" x14ac:dyDescent="0.25">
      <c r="B502" s="9"/>
    </row>
    <row r="503" spans="2:2" x14ac:dyDescent="0.25">
      <c r="B503" s="9"/>
    </row>
    <row r="504" spans="2:2" x14ac:dyDescent="0.25">
      <c r="B504" s="9"/>
    </row>
    <row r="505" spans="2:2" x14ac:dyDescent="0.25">
      <c r="B505" s="9"/>
    </row>
    <row r="506" spans="2:2" x14ac:dyDescent="0.25">
      <c r="B506" s="9"/>
    </row>
    <row r="507" spans="2:2" x14ac:dyDescent="0.25">
      <c r="B507" s="9"/>
    </row>
    <row r="508" spans="2:2" x14ac:dyDescent="0.25">
      <c r="B508" s="9"/>
    </row>
    <row r="509" spans="2:2" x14ac:dyDescent="0.25">
      <c r="B509" s="9"/>
    </row>
    <row r="510" spans="2:2" x14ac:dyDescent="0.25">
      <c r="B510" s="9"/>
    </row>
    <row r="511" spans="2:2" x14ac:dyDescent="0.25">
      <c r="B511" s="9"/>
    </row>
    <row r="512" spans="2:2" x14ac:dyDescent="0.25">
      <c r="B512" s="9"/>
    </row>
    <row r="513" spans="2:2" x14ac:dyDescent="0.25">
      <c r="B513" s="9"/>
    </row>
    <row r="514" spans="2:2" x14ac:dyDescent="0.25">
      <c r="B514" s="9"/>
    </row>
    <row r="515" spans="2:2" x14ac:dyDescent="0.25">
      <c r="B515" s="9"/>
    </row>
    <row r="516" spans="2:2" x14ac:dyDescent="0.25">
      <c r="B516" s="9"/>
    </row>
    <row r="517" spans="2:2" x14ac:dyDescent="0.25">
      <c r="B517" s="9"/>
    </row>
    <row r="518" spans="2:2" x14ac:dyDescent="0.25">
      <c r="B518" s="9"/>
    </row>
    <row r="519" spans="2:2" x14ac:dyDescent="0.25">
      <c r="B519" s="9"/>
    </row>
    <row r="520" spans="2:2" x14ac:dyDescent="0.25">
      <c r="B520" s="9"/>
    </row>
    <row r="521" spans="2:2" x14ac:dyDescent="0.25">
      <c r="B521" s="9"/>
    </row>
    <row r="522" spans="2:2" x14ac:dyDescent="0.25">
      <c r="B522" s="9"/>
    </row>
    <row r="523" spans="2:2" x14ac:dyDescent="0.25">
      <c r="B523" s="9"/>
    </row>
    <row r="524" spans="2:2" x14ac:dyDescent="0.25">
      <c r="B524" s="9"/>
    </row>
    <row r="525" spans="2:2" x14ac:dyDescent="0.25">
      <c r="B525" s="9"/>
    </row>
    <row r="526" spans="2:2" x14ac:dyDescent="0.25">
      <c r="B526" s="9"/>
    </row>
    <row r="527" spans="2:2" x14ac:dyDescent="0.25">
      <c r="B527" s="9"/>
    </row>
    <row r="528" spans="2:2" x14ac:dyDescent="0.25">
      <c r="B528" s="9"/>
    </row>
    <row r="529" spans="2:2" x14ac:dyDescent="0.25">
      <c r="B529" s="9"/>
    </row>
    <row r="530" spans="2:2" x14ac:dyDescent="0.25">
      <c r="B530" s="9"/>
    </row>
    <row r="531" spans="2:2" x14ac:dyDescent="0.25">
      <c r="B531" s="9"/>
    </row>
    <row r="532" spans="2:2" x14ac:dyDescent="0.25">
      <c r="B532" s="9"/>
    </row>
    <row r="533" spans="2:2" x14ac:dyDescent="0.25">
      <c r="B533" s="9"/>
    </row>
    <row r="534" spans="2:2" x14ac:dyDescent="0.25">
      <c r="B534" s="9"/>
    </row>
    <row r="535" spans="2:2" x14ac:dyDescent="0.25">
      <c r="B535" s="9"/>
    </row>
    <row r="536" spans="2:2" x14ac:dyDescent="0.25">
      <c r="B536" s="9"/>
    </row>
    <row r="537" spans="2:2" x14ac:dyDescent="0.25">
      <c r="B537" s="9"/>
    </row>
    <row r="538" spans="2:2" x14ac:dyDescent="0.25">
      <c r="B538" s="9"/>
    </row>
    <row r="539" spans="2:2" x14ac:dyDescent="0.25">
      <c r="B539" s="9"/>
    </row>
    <row r="540" spans="2:2" x14ac:dyDescent="0.25">
      <c r="B540" s="9"/>
    </row>
    <row r="541" spans="2:2" x14ac:dyDescent="0.25">
      <c r="B541" s="9"/>
    </row>
    <row r="542" spans="2:2" x14ac:dyDescent="0.25">
      <c r="B542" s="9"/>
    </row>
    <row r="543" spans="2:2" x14ac:dyDescent="0.25">
      <c r="B543" s="9"/>
    </row>
    <row r="544" spans="2:2" x14ac:dyDescent="0.25">
      <c r="B544" s="9"/>
    </row>
    <row r="545" spans="2:2" x14ac:dyDescent="0.25">
      <c r="B545" s="9"/>
    </row>
    <row r="546" spans="2:2" x14ac:dyDescent="0.25">
      <c r="B546" s="9"/>
    </row>
    <row r="547" spans="2:2" x14ac:dyDescent="0.25">
      <c r="B547" s="9"/>
    </row>
    <row r="548" spans="2:2" x14ac:dyDescent="0.25">
      <c r="B548" s="9"/>
    </row>
    <row r="549" spans="2:2" x14ac:dyDescent="0.25">
      <c r="B549" s="9"/>
    </row>
    <row r="550" spans="2:2" x14ac:dyDescent="0.25">
      <c r="B550" s="9"/>
    </row>
    <row r="551" spans="2:2" x14ac:dyDescent="0.25">
      <c r="B551" s="9"/>
    </row>
    <row r="552" spans="2:2" x14ac:dyDescent="0.25">
      <c r="B552" s="9"/>
    </row>
    <row r="553" spans="2:2" x14ac:dyDescent="0.25">
      <c r="B553" s="9"/>
    </row>
    <row r="554" spans="2:2" x14ac:dyDescent="0.25">
      <c r="B554" s="9"/>
    </row>
    <row r="555" spans="2:2" x14ac:dyDescent="0.25">
      <c r="B555" s="9"/>
    </row>
    <row r="556" spans="2:2" x14ac:dyDescent="0.25">
      <c r="B556" s="9"/>
    </row>
    <row r="557" spans="2:2" x14ac:dyDescent="0.25">
      <c r="B557" s="9"/>
    </row>
    <row r="558" spans="2:2" x14ac:dyDescent="0.25">
      <c r="B558" s="9"/>
    </row>
    <row r="559" spans="2:2" x14ac:dyDescent="0.25">
      <c r="B559" s="9"/>
    </row>
    <row r="560" spans="2:2" x14ac:dyDescent="0.25">
      <c r="B560" s="9"/>
    </row>
    <row r="561" spans="2:2" x14ac:dyDescent="0.25">
      <c r="B561" s="9"/>
    </row>
    <row r="562" spans="2:2" x14ac:dyDescent="0.25">
      <c r="B562" s="9"/>
    </row>
    <row r="563" spans="2:2" x14ac:dyDescent="0.25">
      <c r="B563" s="9"/>
    </row>
    <row r="564" spans="2:2" x14ac:dyDescent="0.25">
      <c r="B564" s="9"/>
    </row>
    <row r="565" spans="2:2" x14ac:dyDescent="0.25">
      <c r="B565" s="9"/>
    </row>
    <row r="566" spans="2:2" x14ac:dyDescent="0.25">
      <c r="B566" s="9"/>
    </row>
    <row r="567" spans="2:2" x14ac:dyDescent="0.25">
      <c r="B567" s="9"/>
    </row>
    <row r="568" spans="2:2" x14ac:dyDescent="0.25">
      <c r="B568" s="9"/>
    </row>
    <row r="569" spans="2:2" x14ac:dyDescent="0.25">
      <c r="B569" s="9"/>
    </row>
    <row r="570" spans="2:2" x14ac:dyDescent="0.25">
      <c r="B570" s="9"/>
    </row>
    <row r="571" spans="2:2" x14ac:dyDescent="0.25">
      <c r="B571" s="9"/>
    </row>
    <row r="572" spans="2:2" x14ac:dyDescent="0.25">
      <c r="B572" s="9"/>
    </row>
    <row r="573" spans="2:2" x14ac:dyDescent="0.25">
      <c r="B573" s="9"/>
    </row>
    <row r="574" spans="2:2" x14ac:dyDescent="0.25">
      <c r="B574" s="9"/>
    </row>
    <row r="575" spans="2:2" x14ac:dyDescent="0.25">
      <c r="B575" s="9"/>
    </row>
    <row r="576" spans="2:2" x14ac:dyDescent="0.25">
      <c r="B576" s="9"/>
    </row>
    <row r="577" spans="2:2" x14ac:dyDescent="0.25">
      <c r="B577" s="9"/>
    </row>
    <row r="578" spans="2:2" x14ac:dyDescent="0.25">
      <c r="B578" s="9"/>
    </row>
    <row r="579" spans="2:2" x14ac:dyDescent="0.25">
      <c r="B579" s="9"/>
    </row>
    <row r="580" spans="2:2" x14ac:dyDescent="0.25">
      <c r="B580" s="9"/>
    </row>
    <row r="581" spans="2:2" x14ac:dyDescent="0.25">
      <c r="B581" s="9"/>
    </row>
    <row r="582" spans="2:2" x14ac:dyDescent="0.25">
      <c r="B582" s="9"/>
    </row>
    <row r="583" spans="2:2" x14ac:dyDescent="0.25">
      <c r="B583" s="9"/>
    </row>
    <row r="584" spans="2:2" x14ac:dyDescent="0.25">
      <c r="B584" s="9"/>
    </row>
    <row r="585" spans="2:2" x14ac:dyDescent="0.25">
      <c r="B585" s="9"/>
    </row>
    <row r="586" spans="2:2" x14ac:dyDescent="0.25">
      <c r="B586" s="9"/>
    </row>
    <row r="587" spans="2:2" x14ac:dyDescent="0.25">
      <c r="B587" s="9"/>
    </row>
    <row r="588" spans="2:2" x14ac:dyDescent="0.25">
      <c r="B588" s="9"/>
    </row>
    <row r="589" spans="2:2" x14ac:dyDescent="0.25">
      <c r="B589" s="9"/>
    </row>
    <row r="590" spans="2:2" x14ac:dyDescent="0.25">
      <c r="B590" s="9"/>
    </row>
    <row r="591" spans="2:2" x14ac:dyDescent="0.25">
      <c r="B591" s="9"/>
    </row>
    <row r="592" spans="2:2" x14ac:dyDescent="0.25">
      <c r="B592" s="9"/>
    </row>
    <row r="593" spans="2:2" x14ac:dyDescent="0.25">
      <c r="B593" s="9"/>
    </row>
    <row r="594" spans="2:2" x14ac:dyDescent="0.25">
      <c r="B594" s="9"/>
    </row>
    <row r="595" spans="2:2" x14ac:dyDescent="0.25">
      <c r="B595" s="9"/>
    </row>
    <row r="596" spans="2:2" x14ac:dyDescent="0.25">
      <c r="B596" s="9"/>
    </row>
    <row r="597" spans="2:2" x14ac:dyDescent="0.25">
      <c r="B597" s="9"/>
    </row>
    <row r="598" spans="2:2" x14ac:dyDescent="0.25">
      <c r="B598" s="9"/>
    </row>
    <row r="599" spans="2:2" x14ac:dyDescent="0.25">
      <c r="B599" s="9"/>
    </row>
    <row r="600" spans="2:2" x14ac:dyDescent="0.25">
      <c r="B600" s="9"/>
    </row>
    <row r="601" spans="2:2" x14ac:dyDescent="0.25">
      <c r="B601" s="9"/>
    </row>
    <row r="602" spans="2:2" x14ac:dyDescent="0.25">
      <c r="B602" s="9"/>
    </row>
    <row r="603" spans="2:2" x14ac:dyDescent="0.25">
      <c r="B603" s="9"/>
    </row>
    <row r="604" spans="2:2" x14ac:dyDescent="0.25">
      <c r="B604" s="9"/>
    </row>
    <row r="605" spans="2:2" x14ac:dyDescent="0.25">
      <c r="B605" s="9"/>
    </row>
    <row r="606" spans="2:2" x14ac:dyDescent="0.25">
      <c r="B606" s="9"/>
    </row>
    <row r="607" spans="2:2" x14ac:dyDescent="0.25">
      <c r="B607" s="9"/>
    </row>
    <row r="608" spans="2:2" x14ac:dyDescent="0.25">
      <c r="B608" s="9"/>
    </row>
    <row r="609" spans="2:2" x14ac:dyDescent="0.25">
      <c r="B609" s="9"/>
    </row>
    <row r="610" spans="2:2" x14ac:dyDescent="0.25">
      <c r="B610" s="9"/>
    </row>
    <row r="611" spans="2:2" x14ac:dyDescent="0.25">
      <c r="B611" s="9"/>
    </row>
    <row r="612" spans="2:2" x14ac:dyDescent="0.25">
      <c r="B612" s="9"/>
    </row>
    <row r="613" spans="2:2" x14ac:dyDescent="0.25">
      <c r="B613" s="9"/>
    </row>
    <row r="614" spans="2:2" x14ac:dyDescent="0.25">
      <c r="B614" s="9"/>
    </row>
    <row r="615" spans="2:2" x14ac:dyDescent="0.25">
      <c r="B615" s="9"/>
    </row>
    <row r="616" spans="2:2" x14ac:dyDescent="0.25">
      <c r="B616" s="9"/>
    </row>
    <row r="617" spans="2:2" x14ac:dyDescent="0.25">
      <c r="B617" s="9"/>
    </row>
    <row r="618" spans="2:2" x14ac:dyDescent="0.25">
      <c r="B618" s="9"/>
    </row>
    <row r="619" spans="2:2" x14ac:dyDescent="0.25">
      <c r="B619" s="9"/>
    </row>
    <row r="620" spans="2:2" x14ac:dyDescent="0.25">
      <c r="B620" s="9"/>
    </row>
    <row r="621" spans="2:2" x14ac:dyDescent="0.25">
      <c r="B621" s="9"/>
    </row>
    <row r="622" spans="2:2" x14ac:dyDescent="0.25">
      <c r="B622" s="9"/>
    </row>
    <row r="623" spans="2:2" x14ac:dyDescent="0.25">
      <c r="B623" s="9"/>
    </row>
    <row r="624" spans="2:2" x14ac:dyDescent="0.25">
      <c r="B624" s="9"/>
    </row>
    <row r="625" spans="2:2" x14ac:dyDescent="0.25">
      <c r="B625" s="9"/>
    </row>
    <row r="626" spans="2:2" x14ac:dyDescent="0.25">
      <c r="B626" s="9"/>
    </row>
    <row r="627" spans="2:2" x14ac:dyDescent="0.25">
      <c r="B627" s="9"/>
    </row>
    <row r="628" spans="2:2" x14ac:dyDescent="0.25">
      <c r="B628" s="9"/>
    </row>
    <row r="629" spans="2:2" x14ac:dyDescent="0.25">
      <c r="B629" s="9"/>
    </row>
    <row r="630" spans="2:2" x14ac:dyDescent="0.25">
      <c r="B630" s="9"/>
    </row>
    <row r="631" spans="2:2" x14ac:dyDescent="0.25">
      <c r="B631" s="9"/>
    </row>
    <row r="632" spans="2:2" x14ac:dyDescent="0.25">
      <c r="B632" s="9"/>
    </row>
    <row r="633" spans="2:2" x14ac:dyDescent="0.25">
      <c r="B633" s="9"/>
    </row>
    <row r="634" spans="2:2" x14ac:dyDescent="0.25">
      <c r="B634" s="9"/>
    </row>
    <row r="635" spans="2:2" x14ac:dyDescent="0.25">
      <c r="B635" s="9"/>
    </row>
    <row r="636" spans="2:2" x14ac:dyDescent="0.25">
      <c r="B636" s="9"/>
    </row>
    <row r="637" spans="2:2" x14ac:dyDescent="0.25">
      <c r="B637" s="9"/>
    </row>
    <row r="638" spans="2:2" x14ac:dyDescent="0.25">
      <c r="B638" s="9"/>
    </row>
    <row r="639" spans="2:2" x14ac:dyDescent="0.25">
      <c r="B639" s="9"/>
    </row>
    <row r="640" spans="2:2" x14ac:dyDescent="0.25">
      <c r="B640" s="9"/>
    </row>
    <row r="641" spans="2:2" x14ac:dyDescent="0.25">
      <c r="B641" s="9"/>
    </row>
    <row r="642" spans="2:2" x14ac:dyDescent="0.25">
      <c r="B642" s="9"/>
    </row>
    <row r="643" spans="2:2" x14ac:dyDescent="0.25">
      <c r="B643" s="9"/>
    </row>
    <row r="644" spans="2:2" x14ac:dyDescent="0.25">
      <c r="B644" s="9"/>
    </row>
    <row r="645" spans="2:2" x14ac:dyDescent="0.25">
      <c r="B645" s="9"/>
    </row>
    <row r="646" spans="2:2" x14ac:dyDescent="0.25">
      <c r="B646" s="9"/>
    </row>
    <row r="647" spans="2:2" x14ac:dyDescent="0.25">
      <c r="B647" s="9"/>
    </row>
    <row r="648" spans="2:2" x14ac:dyDescent="0.25">
      <c r="B648" s="9"/>
    </row>
    <row r="649" spans="2:2" x14ac:dyDescent="0.25">
      <c r="B649" s="9"/>
    </row>
    <row r="650" spans="2:2" x14ac:dyDescent="0.25">
      <c r="B650" s="9"/>
    </row>
    <row r="651" spans="2:2" x14ac:dyDescent="0.25">
      <c r="B651" s="9"/>
    </row>
    <row r="652" spans="2:2" x14ac:dyDescent="0.25">
      <c r="B652" s="9"/>
    </row>
    <row r="653" spans="2:2" x14ac:dyDescent="0.25">
      <c r="B653" s="9"/>
    </row>
    <row r="654" spans="2:2" x14ac:dyDescent="0.25">
      <c r="B654" s="9"/>
    </row>
    <row r="655" spans="2:2" x14ac:dyDescent="0.25">
      <c r="B655" s="9"/>
    </row>
    <row r="656" spans="2:2" x14ac:dyDescent="0.25">
      <c r="B656" s="9"/>
    </row>
    <row r="657" spans="2:2" x14ac:dyDescent="0.25">
      <c r="B657" s="9"/>
    </row>
    <row r="658" spans="2:2" x14ac:dyDescent="0.25">
      <c r="B658" s="9"/>
    </row>
    <row r="659" spans="2:2" x14ac:dyDescent="0.25">
      <c r="B659" s="9"/>
    </row>
    <row r="660" spans="2:2" x14ac:dyDescent="0.25">
      <c r="B660" s="9"/>
    </row>
    <row r="661" spans="2:2" x14ac:dyDescent="0.25">
      <c r="B661" s="9"/>
    </row>
    <row r="662" spans="2:2" x14ac:dyDescent="0.25">
      <c r="B662" s="9"/>
    </row>
    <row r="663" spans="2:2" x14ac:dyDescent="0.25">
      <c r="B663" s="9"/>
    </row>
    <row r="664" spans="2:2" x14ac:dyDescent="0.25">
      <c r="B664" s="9"/>
    </row>
    <row r="665" spans="2:2" x14ac:dyDescent="0.25">
      <c r="B665" s="9"/>
    </row>
    <row r="666" spans="2:2" x14ac:dyDescent="0.25">
      <c r="B666" s="9"/>
    </row>
    <row r="667" spans="2:2" x14ac:dyDescent="0.25">
      <c r="B667" s="9"/>
    </row>
    <row r="668" spans="2:2" x14ac:dyDescent="0.25">
      <c r="B668" s="9"/>
    </row>
    <row r="669" spans="2:2" x14ac:dyDescent="0.25">
      <c r="B669" s="9"/>
    </row>
    <row r="670" spans="2:2" x14ac:dyDescent="0.25">
      <c r="B670" s="9"/>
    </row>
    <row r="671" spans="2:2" x14ac:dyDescent="0.25">
      <c r="B671" s="9"/>
    </row>
    <row r="672" spans="2:2" x14ac:dyDescent="0.25">
      <c r="B672" s="9"/>
    </row>
    <row r="673" spans="2:2" x14ac:dyDescent="0.25">
      <c r="B673" s="9"/>
    </row>
    <row r="674" spans="2:2" x14ac:dyDescent="0.25">
      <c r="B674" s="9"/>
    </row>
    <row r="675" spans="2:2" x14ac:dyDescent="0.25">
      <c r="B675" s="9"/>
    </row>
    <row r="676" spans="2:2" x14ac:dyDescent="0.25">
      <c r="B676" s="9"/>
    </row>
    <row r="677" spans="2:2" x14ac:dyDescent="0.25">
      <c r="B677" s="9"/>
    </row>
    <row r="678" spans="2:2" x14ac:dyDescent="0.25">
      <c r="B678" s="9"/>
    </row>
    <row r="679" spans="2:2" x14ac:dyDescent="0.25">
      <c r="B679" s="9"/>
    </row>
    <row r="680" spans="2:2" x14ac:dyDescent="0.25">
      <c r="B680" s="9"/>
    </row>
    <row r="681" spans="2:2" x14ac:dyDescent="0.25">
      <c r="B681" s="9"/>
    </row>
    <row r="682" spans="2:2" x14ac:dyDescent="0.25">
      <c r="B682" s="9"/>
    </row>
    <row r="683" spans="2:2" x14ac:dyDescent="0.25">
      <c r="B683" s="9"/>
    </row>
    <row r="684" spans="2:2" x14ac:dyDescent="0.25">
      <c r="B684" s="9"/>
    </row>
    <row r="685" spans="2:2" x14ac:dyDescent="0.25">
      <c r="B685" s="9"/>
    </row>
    <row r="686" spans="2:2" x14ac:dyDescent="0.25">
      <c r="B686" s="9"/>
    </row>
    <row r="687" spans="2:2" x14ac:dyDescent="0.25">
      <c r="B687" s="9"/>
    </row>
    <row r="688" spans="2:2" x14ac:dyDescent="0.25">
      <c r="B688" s="9"/>
    </row>
    <row r="689" spans="2:2" x14ac:dyDescent="0.25">
      <c r="B689" s="9"/>
    </row>
    <row r="690" spans="2:2" x14ac:dyDescent="0.25">
      <c r="B690" s="9"/>
    </row>
    <row r="691" spans="2:2" x14ac:dyDescent="0.25">
      <c r="B691" s="9"/>
    </row>
    <row r="692" spans="2:2" x14ac:dyDescent="0.25">
      <c r="B692" s="9"/>
    </row>
    <row r="693" spans="2:2" x14ac:dyDescent="0.25">
      <c r="B693" s="9"/>
    </row>
    <row r="694" spans="2:2" x14ac:dyDescent="0.25">
      <c r="B694" s="9"/>
    </row>
    <row r="695" spans="2:2" x14ac:dyDescent="0.25">
      <c r="B695" s="9"/>
    </row>
    <row r="696" spans="2:2" x14ac:dyDescent="0.25">
      <c r="B696" s="9"/>
    </row>
    <row r="697" spans="2:2" x14ac:dyDescent="0.25">
      <c r="B697" s="9"/>
    </row>
    <row r="698" spans="2:2" x14ac:dyDescent="0.25">
      <c r="B698" s="9"/>
    </row>
    <row r="699" spans="2:2" x14ac:dyDescent="0.25">
      <c r="B699" s="9"/>
    </row>
    <row r="700" spans="2:2" x14ac:dyDescent="0.25">
      <c r="B700" s="9"/>
    </row>
    <row r="701" spans="2:2" x14ac:dyDescent="0.25">
      <c r="B701" s="9"/>
    </row>
    <row r="702" spans="2:2" x14ac:dyDescent="0.25">
      <c r="B702" s="9"/>
    </row>
    <row r="703" spans="2:2" x14ac:dyDescent="0.25">
      <c r="B703" s="9"/>
    </row>
    <row r="704" spans="2:2" x14ac:dyDescent="0.25">
      <c r="B704" s="9"/>
    </row>
    <row r="705" spans="2:2" x14ac:dyDescent="0.25">
      <c r="B705" s="9"/>
    </row>
    <row r="706" spans="2:2" x14ac:dyDescent="0.25">
      <c r="B706" s="9"/>
    </row>
    <row r="707" spans="2:2" x14ac:dyDescent="0.25">
      <c r="B707" s="9"/>
    </row>
    <row r="708" spans="2:2" x14ac:dyDescent="0.25">
      <c r="B708" s="9"/>
    </row>
    <row r="709" spans="2:2" x14ac:dyDescent="0.25">
      <c r="B709" s="9"/>
    </row>
    <row r="710" spans="2:2" x14ac:dyDescent="0.25">
      <c r="B710" s="9"/>
    </row>
    <row r="711" spans="2:2" x14ac:dyDescent="0.25">
      <c r="B711" s="9"/>
    </row>
    <row r="712" spans="2:2" x14ac:dyDescent="0.25">
      <c r="B712" s="9"/>
    </row>
    <row r="713" spans="2:2" x14ac:dyDescent="0.25">
      <c r="B713" s="9"/>
    </row>
    <row r="714" spans="2:2" x14ac:dyDescent="0.25">
      <c r="B714" s="9"/>
    </row>
    <row r="715" spans="2:2" x14ac:dyDescent="0.25">
      <c r="B715" s="9"/>
    </row>
    <row r="716" spans="2:2" x14ac:dyDescent="0.25">
      <c r="B716" s="9"/>
    </row>
    <row r="717" spans="2:2" x14ac:dyDescent="0.25">
      <c r="B717" s="9"/>
    </row>
    <row r="718" spans="2:2" x14ac:dyDescent="0.25">
      <c r="B718" s="9"/>
    </row>
    <row r="719" spans="2:2" x14ac:dyDescent="0.25">
      <c r="B719" s="9"/>
    </row>
    <row r="720" spans="2:2" x14ac:dyDescent="0.25">
      <c r="B720" s="9"/>
    </row>
    <row r="721" spans="2:2" x14ac:dyDescent="0.25">
      <c r="B721" s="9"/>
    </row>
    <row r="722" spans="2:2" x14ac:dyDescent="0.25">
      <c r="B722" s="9"/>
    </row>
    <row r="723" spans="2:2" x14ac:dyDescent="0.25">
      <c r="B723" s="9"/>
    </row>
    <row r="724" spans="2:2" x14ac:dyDescent="0.25">
      <c r="B724" s="9"/>
    </row>
    <row r="725" spans="2:2" x14ac:dyDescent="0.25">
      <c r="B725" s="9"/>
    </row>
    <row r="726" spans="2:2" x14ac:dyDescent="0.25">
      <c r="B726" s="9"/>
    </row>
    <row r="727" spans="2:2" x14ac:dyDescent="0.25">
      <c r="B727" s="9"/>
    </row>
    <row r="728" spans="2:2" x14ac:dyDescent="0.25">
      <c r="B728" s="9"/>
    </row>
    <row r="729" spans="2:2" x14ac:dyDescent="0.25">
      <c r="B729" s="9"/>
    </row>
    <row r="730" spans="2:2" x14ac:dyDescent="0.25">
      <c r="B730" s="9"/>
    </row>
    <row r="731" spans="2:2" x14ac:dyDescent="0.25">
      <c r="B731" s="9"/>
    </row>
    <row r="732" spans="2:2" x14ac:dyDescent="0.25">
      <c r="B732" s="9"/>
    </row>
    <row r="733" spans="2:2" x14ac:dyDescent="0.25">
      <c r="B733" s="9"/>
    </row>
    <row r="734" spans="2:2" x14ac:dyDescent="0.25">
      <c r="B734" s="9"/>
    </row>
    <row r="735" spans="2:2" x14ac:dyDescent="0.25">
      <c r="B735" s="9"/>
    </row>
    <row r="736" spans="2:2" x14ac:dyDescent="0.25">
      <c r="B736" s="9"/>
    </row>
    <row r="737" spans="2:2" x14ac:dyDescent="0.25">
      <c r="B737" s="9"/>
    </row>
    <row r="738" spans="2:2" x14ac:dyDescent="0.25">
      <c r="B738" s="9"/>
    </row>
    <row r="739" spans="2:2" x14ac:dyDescent="0.25">
      <c r="B739" s="9"/>
    </row>
    <row r="740" spans="2:2" x14ac:dyDescent="0.25">
      <c r="B740" s="9"/>
    </row>
    <row r="741" spans="2:2" x14ac:dyDescent="0.25">
      <c r="B741" s="9"/>
    </row>
    <row r="742" spans="2:2" x14ac:dyDescent="0.25">
      <c r="B742" s="9"/>
    </row>
    <row r="743" spans="2:2" x14ac:dyDescent="0.25">
      <c r="B743" s="9"/>
    </row>
    <row r="744" spans="2:2" x14ac:dyDescent="0.25">
      <c r="B744" s="9"/>
    </row>
    <row r="745" spans="2:2" x14ac:dyDescent="0.25">
      <c r="B745" s="9"/>
    </row>
    <row r="746" spans="2:2" x14ac:dyDescent="0.25">
      <c r="B746" s="9"/>
    </row>
    <row r="747" spans="2:2" x14ac:dyDescent="0.25">
      <c r="B747" s="9"/>
    </row>
    <row r="748" spans="2:2" x14ac:dyDescent="0.25">
      <c r="B748" s="9"/>
    </row>
    <row r="749" spans="2:2" x14ac:dyDescent="0.25">
      <c r="B749" s="9"/>
    </row>
    <row r="750" spans="2:2" x14ac:dyDescent="0.25">
      <c r="B750" s="9"/>
    </row>
    <row r="751" spans="2:2" x14ac:dyDescent="0.25">
      <c r="B751" s="9"/>
    </row>
    <row r="752" spans="2:2" x14ac:dyDescent="0.25">
      <c r="B752" s="9"/>
    </row>
    <row r="753" spans="2:2" x14ac:dyDescent="0.25">
      <c r="B753" s="9"/>
    </row>
    <row r="754" spans="2:2" x14ac:dyDescent="0.25">
      <c r="B754" s="9"/>
    </row>
    <row r="755" spans="2:2" x14ac:dyDescent="0.25">
      <c r="B755" s="9"/>
    </row>
    <row r="756" spans="2:2" x14ac:dyDescent="0.25">
      <c r="B756" s="9"/>
    </row>
    <row r="757" spans="2:2" x14ac:dyDescent="0.25">
      <c r="B757" s="9"/>
    </row>
    <row r="758" spans="2:2" x14ac:dyDescent="0.25">
      <c r="B758" s="9"/>
    </row>
    <row r="759" spans="2:2" x14ac:dyDescent="0.25">
      <c r="B759" s="9"/>
    </row>
    <row r="760" spans="2:2" x14ac:dyDescent="0.25">
      <c r="B760" s="9"/>
    </row>
    <row r="761" spans="2:2" x14ac:dyDescent="0.25">
      <c r="B761" s="9"/>
    </row>
    <row r="762" spans="2:2" x14ac:dyDescent="0.25">
      <c r="B762" s="9"/>
    </row>
    <row r="763" spans="2:2" x14ac:dyDescent="0.25">
      <c r="B763" s="9"/>
    </row>
    <row r="764" spans="2:2" x14ac:dyDescent="0.25">
      <c r="B764" s="9"/>
    </row>
    <row r="765" spans="2:2" x14ac:dyDescent="0.25">
      <c r="B765" s="9"/>
    </row>
    <row r="766" spans="2:2" x14ac:dyDescent="0.25">
      <c r="B766" s="9"/>
    </row>
    <row r="767" spans="2:2" x14ac:dyDescent="0.25">
      <c r="B767" s="9"/>
    </row>
    <row r="768" spans="2:2" x14ac:dyDescent="0.25">
      <c r="B768" s="9"/>
    </row>
    <row r="769" spans="2:2" x14ac:dyDescent="0.25">
      <c r="B769" s="9"/>
    </row>
    <row r="770" spans="2:2" x14ac:dyDescent="0.25">
      <c r="B770" s="9"/>
    </row>
    <row r="771" spans="2:2" x14ac:dyDescent="0.25">
      <c r="B771" s="9"/>
    </row>
    <row r="772" spans="2:2" x14ac:dyDescent="0.25">
      <c r="B772" s="9"/>
    </row>
    <row r="773" spans="2:2" x14ac:dyDescent="0.25">
      <c r="B773" s="9"/>
    </row>
    <row r="774" spans="2:2" x14ac:dyDescent="0.25">
      <c r="B774" s="9"/>
    </row>
    <row r="775" spans="2:2" x14ac:dyDescent="0.25">
      <c r="B775" s="9"/>
    </row>
    <row r="776" spans="2:2" x14ac:dyDescent="0.25">
      <c r="B776" s="9"/>
    </row>
    <row r="777" spans="2:2" x14ac:dyDescent="0.25">
      <c r="B777" s="9"/>
    </row>
    <row r="778" spans="2:2" x14ac:dyDescent="0.25">
      <c r="B778" s="9"/>
    </row>
    <row r="779" spans="2:2" x14ac:dyDescent="0.25">
      <c r="B779" s="9"/>
    </row>
    <row r="780" spans="2:2" x14ac:dyDescent="0.25">
      <c r="B780" s="9"/>
    </row>
    <row r="781" spans="2:2" x14ac:dyDescent="0.25">
      <c r="B781" s="9"/>
    </row>
    <row r="782" spans="2:2" x14ac:dyDescent="0.25">
      <c r="B782" s="9"/>
    </row>
    <row r="783" spans="2:2" x14ac:dyDescent="0.25">
      <c r="B783" s="9"/>
    </row>
    <row r="784" spans="2:2" x14ac:dyDescent="0.25">
      <c r="B784" s="9"/>
    </row>
    <row r="785" spans="2:2" x14ac:dyDescent="0.25">
      <c r="B785" s="9"/>
    </row>
    <row r="786" spans="2:2" x14ac:dyDescent="0.25">
      <c r="B786" s="9"/>
    </row>
    <row r="787" spans="2:2" x14ac:dyDescent="0.25">
      <c r="B787" s="9"/>
    </row>
    <row r="788" spans="2:2" x14ac:dyDescent="0.25">
      <c r="B788" s="9"/>
    </row>
    <row r="789" spans="2:2" x14ac:dyDescent="0.25">
      <c r="B789" s="9"/>
    </row>
    <row r="790" spans="2:2" x14ac:dyDescent="0.25">
      <c r="B790" s="9"/>
    </row>
    <row r="791" spans="2:2" x14ac:dyDescent="0.25">
      <c r="B791" s="9"/>
    </row>
    <row r="792" spans="2:2" x14ac:dyDescent="0.25">
      <c r="B792" s="9"/>
    </row>
    <row r="793" spans="2:2" x14ac:dyDescent="0.25">
      <c r="B793" s="9"/>
    </row>
    <row r="794" spans="2:2" x14ac:dyDescent="0.25">
      <c r="B794" s="9"/>
    </row>
    <row r="795" spans="2:2" x14ac:dyDescent="0.25">
      <c r="B795" s="9"/>
    </row>
    <row r="796" spans="2:2" x14ac:dyDescent="0.25">
      <c r="B796" s="9"/>
    </row>
    <row r="797" spans="2:2" x14ac:dyDescent="0.25">
      <c r="B797" s="9"/>
    </row>
    <row r="798" spans="2:2" x14ac:dyDescent="0.25">
      <c r="B798" s="9"/>
    </row>
    <row r="799" spans="2:2" x14ac:dyDescent="0.25">
      <c r="B799" s="9"/>
    </row>
    <row r="800" spans="2:2" x14ac:dyDescent="0.25">
      <c r="B800" s="9"/>
    </row>
    <row r="801" spans="2:2" x14ac:dyDescent="0.25">
      <c r="B801" s="9"/>
    </row>
    <row r="802" spans="2:2" x14ac:dyDescent="0.25">
      <c r="B802" s="9"/>
    </row>
    <row r="803" spans="2:2" x14ac:dyDescent="0.25">
      <c r="B803" s="9"/>
    </row>
    <row r="804" spans="2:2" x14ac:dyDescent="0.25">
      <c r="B804" s="9"/>
    </row>
    <row r="805" spans="2:2" x14ac:dyDescent="0.25">
      <c r="B805" s="9"/>
    </row>
    <row r="806" spans="2:2" x14ac:dyDescent="0.25">
      <c r="B806" s="9"/>
    </row>
    <row r="807" spans="2:2" x14ac:dyDescent="0.25">
      <c r="B807" s="9"/>
    </row>
    <row r="808" spans="2:2" x14ac:dyDescent="0.25">
      <c r="B808" s="9"/>
    </row>
    <row r="809" spans="2:2" x14ac:dyDescent="0.25">
      <c r="B809" s="9"/>
    </row>
    <row r="810" spans="2:2" x14ac:dyDescent="0.25">
      <c r="B810" s="9"/>
    </row>
    <row r="811" spans="2:2" x14ac:dyDescent="0.25">
      <c r="B811" s="9"/>
    </row>
    <row r="812" spans="2:2" x14ac:dyDescent="0.25">
      <c r="B812" s="9"/>
    </row>
    <row r="813" spans="2:2" x14ac:dyDescent="0.25">
      <c r="B813" s="9"/>
    </row>
    <row r="814" spans="2:2" x14ac:dyDescent="0.25">
      <c r="B814" s="9"/>
    </row>
    <row r="815" spans="2:2" x14ac:dyDescent="0.25">
      <c r="B815" s="9"/>
    </row>
    <row r="816" spans="2:2" x14ac:dyDescent="0.25">
      <c r="B816" s="9"/>
    </row>
    <row r="817" spans="2:2" x14ac:dyDescent="0.25">
      <c r="B817" s="9"/>
    </row>
    <row r="818" spans="2:2" x14ac:dyDescent="0.25">
      <c r="B818" s="9"/>
    </row>
    <row r="819" spans="2:2" x14ac:dyDescent="0.25">
      <c r="B819" s="9"/>
    </row>
    <row r="820" spans="2:2" x14ac:dyDescent="0.25">
      <c r="B820" s="9"/>
    </row>
    <row r="821" spans="2:2" x14ac:dyDescent="0.25">
      <c r="B821" s="9"/>
    </row>
    <row r="822" spans="2:2" x14ac:dyDescent="0.25">
      <c r="B822" s="9"/>
    </row>
    <row r="823" spans="2:2" x14ac:dyDescent="0.25">
      <c r="B823" s="9"/>
    </row>
    <row r="824" spans="2:2" x14ac:dyDescent="0.25">
      <c r="B824" s="9"/>
    </row>
    <row r="825" spans="2:2" x14ac:dyDescent="0.25">
      <c r="B825" s="9"/>
    </row>
    <row r="826" spans="2:2" x14ac:dyDescent="0.25">
      <c r="B826" s="9"/>
    </row>
    <row r="827" spans="2:2" x14ac:dyDescent="0.25">
      <c r="B827" s="9"/>
    </row>
    <row r="828" spans="2:2" x14ac:dyDescent="0.25">
      <c r="B828" s="9"/>
    </row>
    <row r="829" spans="2:2" x14ac:dyDescent="0.25">
      <c r="B829" s="9"/>
    </row>
    <row r="830" spans="2:2" x14ac:dyDescent="0.25">
      <c r="B830" s="9"/>
    </row>
    <row r="831" spans="2:2" x14ac:dyDescent="0.25">
      <c r="B831" s="9"/>
    </row>
    <row r="832" spans="2:2" x14ac:dyDescent="0.25">
      <c r="B832" s="9"/>
    </row>
    <row r="833" spans="2:2" x14ac:dyDescent="0.25">
      <c r="B833" s="9"/>
    </row>
    <row r="834" spans="2:2" x14ac:dyDescent="0.25">
      <c r="B834" s="9"/>
    </row>
    <row r="835" spans="2:2" x14ac:dyDescent="0.25">
      <c r="B835" s="9"/>
    </row>
    <row r="836" spans="2:2" x14ac:dyDescent="0.25">
      <c r="B836" s="9"/>
    </row>
    <row r="837" spans="2:2" x14ac:dyDescent="0.25">
      <c r="B837" s="9"/>
    </row>
    <row r="838" spans="2:2" x14ac:dyDescent="0.25">
      <c r="B838" s="9"/>
    </row>
    <row r="839" spans="2:2" x14ac:dyDescent="0.25">
      <c r="B839" s="9"/>
    </row>
    <row r="840" spans="2:2" x14ac:dyDescent="0.25">
      <c r="B840" s="9"/>
    </row>
    <row r="841" spans="2:2" x14ac:dyDescent="0.25">
      <c r="B841" s="9"/>
    </row>
    <row r="842" spans="2:2" x14ac:dyDescent="0.25">
      <c r="B842" s="9"/>
    </row>
    <row r="843" spans="2:2" x14ac:dyDescent="0.25">
      <c r="B843" s="9"/>
    </row>
    <row r="844" spans="2:2" x14ac:dyDescent="0.25">
      <c r="B844" s="9"/>
    </row>
    <row r="845" spans="2:2" x14ac:dyDescent="0.25">
      <c r="B845" s="9"/>
    </row>
    <row r="846" spans="2:2" x14ac:dyDescent="0.25">
      <c r="B846" s="9"/>
    </row>
    <row r="847" spans="2:2" x14ac:dyDescent="0.25">
      <c r="B847" s="9"/>
    </row>
    <row r="848" spans="2:2" x14ac:dyDescent="0.25">
      <c r="B848" s="9"/>
    </row>
    <row r="849" spans="2:2" x14ac:dyDescent="0.25">
      <c r="B849" s="9"/>
    </row>
    <row r="850" spans="2:2" x14ac:dyDescent="0.25">
      <c r="B850" s="9"/>
    </row>
    <row r="851" spans="2:2" x14ac:dyDescent="0.25">
      <c r="B851" s="9"/>
    </row>
    <row r="852" spans="2:2" x14ac:dyDescent="0.25">
      <c r="B852" s="9"/>
    </row>
    <row r="853" spans="2:2" x14ac:dyDescent="0.25">
      <c r="B853" s="9"/>
    </row>
    <row r="854" spans="2:2" x14ac:dyDescent="0.25">
      <c r="B854" s="9"/>
    </row>
    <row r="855" spans="2:2" x14ac:dyDescent="0.25">
      <c r="B855" s="9"/>
    </row>
    <row r="856" spans="2:2" x14ac:dyDescent="0.25">
      <c r="B856" s="9"/>
    </row>
    <row r="857" spans="2:2" x14ac:dyDescent="0.25">
      <c r="B857" s="9"/>
    </row>
    <row r="858" spans="2:2" x14ac:dyDescent="0.25">
      <c r="B858" s="9"/>
    </row>
    <row r="859" spans="2:2" x14ac:dyDescent="0.25">
      <c r="B859" s="9"/>
    </row>
    <row r="860" spans="2:2" x14ac:dyDescent="0.25">
      <c r="B860" s="9"/>
    </row>
    <row r="861" spans="2:2" x14ac:dyDescent="0.25">
      <c r="B861" s="9"/>
    </row>
    <row r="862" spans="2:2" x14ac:dyDescent="0.25">
      <c r="B862" s="9"/>
    </row>
    <row r="863" spans="2:2" x14ac:dyDescent="0.25">
      <c r="B863" s="9"/>
    </row>
    <row r="864" spans="2:2" x14ac:dyDescent="0.25">
      <c r="B864" s="9"/>
    </row>
    <row r="865" spans="2:2" x14ac:dyDescent="0.25">
      <c r="B865" s="9"/>
    </row>
    <row r="866" spans="2:2" x14ac:dyDescent="0.25">
      <c r="B866" s="9"/>
    </row>
    <row r="867" spans="2:2" x14ac:dyDescent="0.25">
      <c r="B867" s="9"/>
    </row>
    <row r="868" spans="2:2" x14ac:dyDescent="0.25">
      <c r="B868" s="9"/>
    </row>
    <row r="869" spans="2:2" x14ac:dyDescent="0.25">
      <c r="B869" s="9"/>
    </row>
    <row r="870" spans="2:2" x14ac:dyDescent="0.25">
      <c r="B870" s="9"/>
    </row>
    <row r="871" spans="2:2" x14ac:dyDescent="0.25">
      <c r="B871" s="9"/>
    </row>
    <row r="872" spans="2:2" x14ac:dyDescent="0.25">
      <c r="B872" s="9"/>
    </row>
    <row r="873" spans="2:2" x14ac:dyDescent="0.25">
      <c r="B873" s="9"/>
    </row>
    <row r="874" spans="2:2" x14ac:dyDescent="0.25">
      <c r="B874" s="9"/>
    </row>
    <row r="875" spans="2:2" x14ac:dyDescent="0.25">
      <c r="B875" s="9"/>
    </row>
    <row r="876" spans="2:2" x14ac:dyDescent="0.25">
      <c r="B876" s="9"/>
    </row>
    <row r="877" spans="2:2" x14ac:dyDescent="0.25">
      <c r="B877" s="9"/>
    </row>
    <row r="878" spans="2:2" x14ac:dyDescent="0.25">
      <c r="B878" s="9"/>
    </row>
    <row r="879" spans="2:2" x14ac:dyDescent="0.25">
      <c r="B879" s="9"/>
    </row>
    <row r="880" spans="2:2" x14ac:dyDescent="0.25">
      <c r="B880" s="9"/>
    </row>
    <row r="881" spans="2:2" x14ac:dyDescent="0.25">
      <c r="B881" s="9"/>
    </row>
    <row r="882" spans="2:2" x14ac:dyDescent="0.25">
      <c r="B882" s="9"/>
    </row>
    <row r="883" spans="2:2" x14ac:dyDescent="0.25">
      <c r="B883" s="9"/>
    </row>
    <row r="884" spans="2:2" x14ac:dyDescent="0.25">
      <c r="B884" s="9"/>
    </row>
    <row r="885" spans="2:2" x14ac:dyDescent="0.25">
      <c r="B885" s="9"/>
    </row>
    <row r="886" spans="2:2" x14ac:dyDescent="0.25">
      <c r="B886" s="9"/>
    </row>
    <row r="887" spans="2:2" x14ac:dyDescent="0.25">
      <c r="B887" s="9"/>
    </row>
    <row r="888" spans="2:2" x14ac:dyDescent="0.25">
      <c r="B888" s="9"/>
    </row>
    <row r="889" spans="2:2" x14ac:dyDescent="0.25">
      <c r="B889" s="9"/>
    </row>
    <row r="890" spans="2:2" x14ac:dyDescent="0.25">
      <c r="B890" s="9"/>
    </row>
    <row r="891" spans="2:2" x14ac:dyDescent="0.25">
      <c r="B891" s="9"/>
    </row>
    <row r="892" spans="2:2" x14ac:dyDescent="0.25">
      <c r="B892" s="9"/>
    </row>
    <row r="893" spans="2:2" x14ac:dyDescent="0.25">
      <c r="B893" s="9"/>
    </row>
    <row r="894" spans="2:2" x14ac:dyDescent="0.25">
      <c r="B894" s="9"/>
    </row>
    <row r="895" spans="2:2" x14ac:dyDescent="0.25">
      <c r="B895" s="9"/>
    </row>
    <row r="896" spans="2:2" x14ac:dyDescent="0.25">
      <c r="B896" s="9"/>
    </row>
    <row r="897" spans="2:2" x14ac:dyDescent="0.25">
      <c r="B897" s="9"/>
    </row>
    <row r="898" spans="2:2" x14ac:dyDescent="0.25">
      <c r="B898" s="9"/>
    </row>
    <row r="899" spans="2:2" x14ac:dyDescent="0.25">
      <c r="B899" s="9"/>
    </row>
    <row r="900" spans="2:2" x14ac:dyDescent="0.25">
      <c r="B900" s="9"/>
    </row>
    <row r="901" spans="2:2" x14ac:dyDescent="0.25">
      <c r="B901" s="9"/>
    </row>
    <row r="902" spans="2:2" x14ac:dyDescent="0.25">
      <c r="B902" s="9"/>
    </row>
    <row r="903" spans="2:2" x14ac:dyDescent="0.25">
      <c r="B903" s="9"/>
    </row>
    <row r="904" spans="2:2" x14ac:dyDescent="0.25">
      <c r="B904" s="9"/>
    </row>
    <row r="905" spans="2:2" x14ac:dyDescent="0.25">
      <c r="B905" s="9"/>
    </row>
    <row r="906" spans="2:2" x14ac:dyDescent="0.25">
      <c r="B906" s="9"/>
    </row>
    <row r="907" spans="2:2" x14ac:dyDescent="0.25">
      <c r="B907" s="9"/>
    </row>
    <row r="908" spans="2:2" x14ac:dyDescent="0.25">
      <c r="B908" s="9"/>
    </row>
    <row r="909" spans="2:2" x14ac:dyDescent="0.25">
      <c r="B909" s="9"/>
    </row>
    <row r="910" spans="2:2" x14ac:dyDescent="0.25">
      <c r="B910" s="9"/>
    </row>
    <row r="911" spans="2:2" x14ac:dyDescent="0.25">
      <c r="B911" s="9"/>
    </row>
    <row r="912" spans="2:2" x14ac:dyDescent="0.25">
      <c r="B912" s="9"/>
    </row>
    <row r="913" spans="2:2" x14ac:dyDescent="0.25">
      <c r="B913" s="9"/>
    </row>
    <row r="914" spans="2:2" x14ac:dyDescent="0.25">
      <c r="B914" s="9"/>
    </row>
    <row r="915" spans="2:2" x14ac:dyDescent="0.25">
      <c r="B915" s="9"/>
    </row>
    <row r="916" spans="2:2" x14ac:dyDescent="0.25">
      <c r="B916" s="9"/>
    </row>
    <row r="917" spans="2:2" x14ac:dyDescent="0.25">
      <c r="B917" s="9"/>
    </row>
    <row r="918" spans="2:2" x14ac:dyDescent="0.25">
      <c r="B918" s="9"/>
    </row>
    <row r="919" spans="2:2" x14ac:dyDescent="0.25">
      <c r="B919" s="9"/>
    </row>
    <row r="920" spans="2:2" x14ac:dyDescent="0.25">
      <c r="B920" s="9"/>
    </row>
    <row r="921" spans="2:2" x14ac:dyDescent="0.25">
      <c r="B921" s="9"/>
    </row>
    <row r="922" spans="2:2" x14ac:dyDescent="0.25">
      <c r="B922" s="9"/>
    </row>
    <row r="923" spans="2:2" x14ac:dyDescent="0.25">
      <c r="B923" s="9"/>
    </row>
    <row r="924" spans="2:2" x14ac:dyDescent="0.25">
      <c r="B924" s="9"/>
    </row>
    <row r="925" spans="2:2" x14ac:dyDescent="0.25">
      <c r="B925" s="9"/>
    </row>
    <row r="926" spans="2:2" x14ac:dyDescent="0.25">
      <c r="B926" s="9"/>
    </row>
    <row r="927" spans="2:2" x14ac:dyDescent="0.25">
      <c r="B927" s="9"/>
    </row>
    <row r="928" spans="2:2" x14ac:dyDescent="0.25">
      <c r="B928" s="9"/>
    </row>
    <row r="929" spans="2:2" x14ac:dyDescent="0.25">
      <c r="B929" s="9"/>
    </row>
    <row r="930" spans="2:2" x14ac:dyDescent="0.25">
      <c r="B930" s="9"/>
    </row>
    <row r="931" spans="2:2" x14ac:dyDescent="0.25">
      <c r="B931" s="9"/>
    </row>
    <row r="932" spans="2:2" x14ac:dyDescent="0.25">
      <c r="B932" s="9"/>
    </row>
    <row r="933" spans="2:2" x14ac:dyDescent="0.25">
      <c r="B933" s="9"/>
    </row>
    <row r="934" spans="2:2" x14ac:dyDescent="0.25">
      <c r="B934" s="9"/>
    </row>
    <row r="935" spans="2:2" x14ac:dyDescent="0.25">
      <c r="B935" s="9"/>
    </row>
    <row r="936" spans="2:2" x14ac:dyDescent="0.25">
      <c r="B936" s="9"/>
    </row>
    <row r="937" spans="2:2" x14ac:dyDescent="0.25">
      <c r="B937" s="9"/>
    </row>
    <row r="938" spans="2:2" x14ac:dyDescent="0.25">
      <c r="B938" s="9"/>
    </row>
    <row r="939" spans="2:2" x14ac:dyDescent="0.25">
      <c r="B939" s="9"/>
    </row>
    <row r="940" spans="2:2" x14ac:dyDescent="0.25">
      <c r="B940" s="9"/>
    </row>
    <row r="941" spans="2:2" x14ac:dyDescent="0.25">
      <c r="B941" s="9"/>
    </row>
    <row r="942" spans="2:2" x14ac:dyDescent="0.25">
      <c r="B942" s="9"/>
    </row>
    <row r="943" spans="2:2" x14ac:dyDescent="0.25">
      <c r="B943" s="9"/>
    </row>
    <row r="944" spans="2:2" x14ac:dyDescent="0.25">
      <c r="B944" s="9"/>
    </row>
    <row r="945" spans="2:2" x14ac:dyDescent="0.25">
      <c r="B945" s="9"/>
    </row>
    <row r="946" spans="2:2" x14ac:dyDescent="0.25">
      <c r="B946" s="9"/>
    </row>
    <row r="947" spans="2:2" x14ac:dyDescent="0.25">
      <c r="B947" s="9"/>
    </row>
    <row r="948" spans="2:2" x14ac:dyDescent="0.25">
      <c r="B948" s="9"/>
    </row>
    <row r="949" spans="2:2" x14ac:dyDescent="0.25">
      <c r="B949" s="9"/>
    </row>
    <row r="950" spans="2:2" x14ac:dyDescent="0.25">
      <c r="B950" s="9"/>
    </row>
    <row r="951" spans="2:2" x14ac:dyDescent="0.25">
      <c r="B951" s="9"/>
    </row>
    <row r="952" spans="2:2" x14ac:dyDescent="0.25">
      <c r="B952" s="9"/>
    </row>
    <row r="953" spans="2:2" x14ac:dyDescent="0.25">
      <c r="B953" s="9"/>
    </row>
    <row r="954" spans="2:2" x14ac:dyDescent="0.25">
      <c r="B954" s="9"/>
    </row>
    <row r="955" spans="2:2" x14ac:dyDescent="0.25">
      <c r="B955" s="9"/>
    </row>
    <row r="956" spans="2:2" x14ac:dyDescent="0.25">
      <c r="B956" s="9"/>
    </row>
    <row r="957" spans="2:2" x14ac:dyDescent="0.25">
      <c r="B957" s="9"/>
    </row>
    <row r="958" spans="2:2" x14ac:dyDescent="0.25">
      <c r="B958" s="9"/>
    </row>
    <row r="959" spans="2:2" x14ac:dyDescent="0.25">
      <c r="B959" s="9"/>
    </row>
    <row r="960" spans="2:2" x14ac:dyDescent="0.25">
      <c r="B960" s="9"/>
    </row>
    <row r="961" spans="2:2" x14ac:dyDescent="0.25">
      <c r="B961" s="9"/>
    </row>
    <row r="962" spans="2:2" x14ac:dyDescent="0.25">
      <c r="B962" s="9"/>
    </row>
    <row r="963" spans="2:2" x14ac:dyDescent="0.25">
      <c r="B963" s="9"/>
    </row>
    <row r="964" spans="2:2" x14ac:dyDescent="0.25">
      <c r="B964" s="9"/>
    </row>
    <row r="965" spans="2:2" x14ac:dyDescent="0.25">
      <c r="B965" s="9"/>
    </row>
    <row r="966" spans="2:2" x14ac:dyDescent="0.25">
      <c r="B966" s="9"/>
    </row>
    <row r="967" spans="2:2" x14ac:dyDescent="0.25">
      <c r="B967" s="9"/>
    </row>
    <row r="968" spans="2:2" x14ac:dyDescent="0.25">
      <c r="B968" s="9"/>
    </row>
    <row r="969" spans="2:2" x14ac:dyDescent="0.25">
      <c r="B969" s="9"/>
    </row>
    <row r="970" spans="2:2" x14ac:dyDescent="0.25">
      <c r="B970" s="9"/>
    </row>
    <row r="971" spans="2:2" x14ac:dyDescent="0.25">
      <c r="B971" s="9"/>
    </row>
    <row r="972" spans="2:2" x14ac:dyDescent="0.25">
      <c r="B972" s="9"/>
    </row>
    <row r="973" spans="2:2" x14ac:dyDescent="0.25">
      <c r="B973" s="9"/>
    </row>
    <row r="974" spans="2:2" x14ac:dyDescent="0.25">
      <c r="B974" s="9"/>
    </row>
    <row r="975" spans="2:2" x14ac:dyDescent="0.25">
      <c r="B975" s="9"/>
    </row>
    <row r="976" spans="2:2" x14ac:dyDescent="0.25">
      <c r="B976" s="9"/>
    </row>
    <row r="977" spans="2:2" x14ac:dyDescent="0.25">
      <c r="B977" s="9"/>
    </row>
    <row r="978" spans="2:2" x14ac:dyDescent="0.25">
      <c r="B978" s="9"/>
    </row>
    <row r="979" spans="2:2" x14ac:dyDescent="0.25">
      <c r="B979" s="9"/>
    </row>
    <row r="980" spans="2:2" x14ac:dyDescent="0.25">
      <c r="B980" s="9"/>
    </row>
    <row r="981" spans="2:2" x14ac:dyDescent="0.25">
      <c r="B981" s="9"/>
    </row>
    <row r="982" spans="2:2" x14ac:dyDescent="0.25">
      <c r="B982" s="9"/>
    </row>
    <row r="983" spans="2:2" x14ac:dyDescent="0.25">
      <c r="B983" s="9"/>
    </row>
    <row r="984" spans="2:2" x14ac:dyDescent="0.25">
      <c r="B984" s="9"/>
    </row>
    <row r="985" spans="2:2" x14ac:dyDescent="0.25">
      <c r="B985" s="9"/>
    </row>
    <row r="986" spans="2:2" x14ac:dyDescent="0.25">
      <c r="B986" s="9"/>
    </row>
    <row r="987" spans="2:2" x14ac:dyDescent="0.25">
      <c r="B987" s="9"/>
    </row>
    <row r="988" spans="2:2" x14ac:dyDescent="0.25">
      <c r="B988" s="9"/>
    </row>
    <row r="989" spans="2:2" x14ac:dyDescent="0.25">
      <c r="B989" s="9"/>
    </row>
    <row r="990" spans="2:2" x14ac:dyDescent="0.25">
      <c r="B990" s="9"/>
    </row>
    <row r="991" spans="2:2" x14ac:dyDescent="0.25">
      <c r="B991" s="9"/>
    </row>
    <row r="992" spans="2:2" x14ac:dyDescent="0.25">
      <c r="B992" s="9"/>
    </row>
    <row r="993" spans="2:2" x14ac:dyDescent="0.25">
      <c r="B993" s="9"/>
    </row>
    <row r="994" spans="2:2" x14ac:dyDescent="0.25">
      <c r="B994" s="9"/>
    </row>
    <row r="995" spans="2:2" x14ac:dyDescent="0.25">
      <c r="B995" s="9"/>
    </row>
    <row r="996" spans="2:2" x14ac:dyDescent="0.25">
      <c r="B996" s="9"/>
    </row>
    <row r="997" spans="2:2" x14ac:dyDescent="0.25">
      <c r="B997" s="9"/>
    </row>
    <row r="998" spans="2:2" x14ac:dyDescent="0.25">
      <c r="B998" s="9"/>
    </row>
    <row r="999" spans="2:2" x14ac:dyDescent="0.25">
      <c r="B999" s="9"/>
    </row>
    <row r="1000" spans="2:2" x14ac:dyDescent="0.25">
      <c r="B1000" s="9"/>
    </row>
    <row r="1001" spans="2:2" x14ac:dyDescent="0.25">
      <c r="B1001" s="9"/>
    </row>
    <row r="1002" spans="2:2" x14ac:dyDescent="0.25">
      <c r="B1002" s="9"/>
    </row>
    <row r="1003" spans="2:2" x14ac:dyDescent="0.25">
      <c r="B1003" s="9"/>
    </row>
    <row r="1004" spans="2:2" x14ac:dyDescent="0.25">
      <c r="B1004" s="9"/>
    </row>
    <row r="1005" spans="2:2" x14ac:dyDescent="0.25">
      <c r="B1005" s="9"/>
    </row>
    <row r="1006" spans="2:2" x14ac:dyDescent="0.25">
      <c r="B1006" s="9"/>
    </row>
    <row r="1007" spans="2:2" x14ac:dyDescent="0.25">
      <c r="B1007" s="9"/>
    </row>
    <row r="1008" spans="2:2" x14ac:dyDescent="0.25">
      <c r="B1008" s="9"/>
    </row>
    <row r="1009" spans="2:2" x14ac:dyDescent="0.25">
      <c r="B1009" s="9"/>
    </row>
    <row r="1010" spans="2:2" x14ac:dyDescent="0.25">
      <c r="B1010" s="9"/>
    </row>
    <row r="1011" spans="2:2" x14ac:dyDescent="0.25">
      <c r="B1011" s="9"/>
    </row>
    <row r="1012" spans="2:2" x14ac:dyDescent="0.25">
      <c r="B1012" s="9"/>
    </row>
    <row r="1013" spans="2:2" x14ac:dyDescent="0.25">
      <c r="B1013" s="9"/>
    </row>
    <row r="1014" spans="2:2" x14ac:dyDescent="0.25">
      <c r="B1014" s="9"/>
    </row>
    <row r="1015" spans="2:2" x14ac:dyDescent="0.25">
      <c r="B1015" s="9"/>
    </row>
    <row r="1016" spans="2:2" x14ac:dyDescent="0.25">
      <c r="B1016" s="9"/>
    </row>
    <row r="1017" spans="2:2" x14ac:dyDescent="0.25">
      <c r="B1017" s="9"/>
    </row>
    <row r="1018" spans="2:2" x14ac:dyDescent="0.25">
      <c r="B1018" s="9"/>
    </row>
    <row r="1019" spans="2:2" x14ac:dyDescent="0.25">
      <c r="B1019" s="9"/>
    </row>
    <row r="1020" spans="2:2" x14ac:dyDescent="0.25">
      <c r="B1020" s="9"/>
    </row>
    <row r="1021" spans="2:2" x14ac:dyDescent="0.25">
      <c r="B1021" s="9"/>
    </row>
    <row r="1022" spans="2:2" x14ac:dyDescent="0.25">
      <c r="B1022" s="9"/>
    </row>
    <row r="1023" spans="2:2" x14ac:dyDescent="0.25">
      <c r="B1023" s="9"/>
    </row>
    <row r="1024" spans="2:2" x14ac:dyDescent="0.25">
      <c r="B1024" s="9"/>
    </row>
    <row r="1025" spans="2:2" x14ac:dyDescent="0.25">
      <c r="B1025" s="9"/>
    </row>
    <row r="1026" spans="2:2" x14ac:dyDescent="0.25">
      <c r="B1026" s="9"/>
    </row>
    <row r="1027" spans="2:2" x14ac:dyDescent="0.25">
      <c r="B1027" s="9"/>
    </row>
    <row r="1028" spans="2:2" x14ac:dyDescent="0.25">
      <c r="B1028" s="9"/>
    </row>
    <row r="1029" spans="2:2" x14ac:dyDescent="0.25">
      <c r="B1029" s="9"/>
    </row>
    <row r="1030" spans="2:2" x14ac:dyDescent="0.25">
      <c r="B1030" s="9"/>
    </row>
    <row r="1031" spans="2:2" x14ac:dyDescent="0.25">
      <c r="B1031" s="9"/>
    </row>
    <row r="1032" spans="2:2" x14ac:dyDescent="0.25">
      <c r="B1032" s="9"/>
    </row>
    <row r="1033" spans="2:2" x14ac:dyDescent="0.25">
      <c r="B1033" s="9"/>
    </row>
    <row r="1034" spans="2:2" x14ac:dyDescent="0.25">
      <c r="B1034" s="9"/>
    </row>
    <row r="1035" spans="2:2" x14ac:dyDescent="0.25">
      <c r="B1035" s="9"/>
    </row>
    <row r="1036" spans="2:2" x14ac:dyDescent="0.25">
      <c r="B1036" s="9"/>
    </row>
    <row r="1037" spans="2:2" x14ac:dyDescent="0.25">
      <c r="B1037" s="9"/>
    </row>
    <row r="1038" spans="2:2" x14ac:dyDescent="0.25">
      <c r="B1038" s="9"/>
    </row>
    <row r="1039" spans="2:2" x14ac:dyDescent="0.25">
      <c r="B1039" s="9"/>
    </row>
    <row r="1040" spans="2:2" x14ac:dyDescent="0.25">
      <c r="B1040" s="9"/>
    </row>
    <row r="1041" spans="2:2" x14ac:dyDescent="0.25">
      <c r="B1041" s="9"/>
    </row>
    <row r="1042" spans="2:2" x14ac:dyDescent="0.25">
      <c r="B1042" s="9"/>
    </row>
    <row r="1043" spans="2:2" x14ac:dyDescent="0.25">
      <c r="B1043" s="9"/>
    </row>
    <row r="1044" spans="2:2" x14ac:dyDescent="0.25">
      <c r="B1044" s="9"/>
    </row>
    <row r="1045" spans="2:2" x14ac:dyDescent="0.25">
      <c r="B1045" s="9"/>
    </row>
    <row r="1046" spans="2:2" x14ac:dyDescent="0.25">
      <c r="B1046" s="9"/>
    </row>
    <row r="1047" spans="2:2" x14ac:dyDescent="0.25">
      <c r="B1047" s="9"/>
    </row>
    <row r="1048" spans="2:2" x14ac:dyDescent="0.25">
      <c r="B1048" s="9"/>
    </row>
    <row r="1049" spans="2:2" x14ac:dyDescent="0.25">
      <c r="B1049" s="9"/>
    </row>
    <row r="1050" spans="2:2" x14ac:dyDescent="0.25">
      <c r="B1050" s="9"/>
    </row>
    <row r="1051" spans="2:2" x14ac:dyDescent="0.25">
      <c r="B1051" s="9"/>
    </row>
    <row r="1052" spans="2:2" x14ac:dyDescent="0.25">
      <c r="B1052" s="9"/>
    </row>
    <row r="1053" spans="2:2" x14ac:dyDescent="0.25">
      <c r="B1053" s="9"/>
    </row>
    <row r="1054" spans="2:2" x14ac:dyDescent="0.25">
      <c r="B1054" s="9"/>
    </row>
    <row r="1055" spans="2:2" x14ac:dyDescent="0.25">
      <c r="B1055" s="9"/>
    </row>
    <row r="1056" spans="2:2" x14ac:dyDescent="0.25">
      <c r="B1056" s="9"/>
    </row>
    <row r="1057" spans="2:2" x14ac:dyDescent="0.25">
      <c r="B1057" s="9"/>
    </row>
    <row r="1058" spans="2:2" x14ac:dyDescent="0.25">
      <c r="B1058" s="9"/>
    </row>
    <row r="1059" spans="2:2" x14ac:dyDescent="0.25">
      <c r="B1059" s="9"/>
    </row>
    <row r="1060" spans="2:2" x14ac:dyDescent="0.25">
      <c r="B1060" s="9"/>
    </row>
    <row r="1061" spans="2:2" x14ac:dyDescent="0.25">
      <c r="B1061" s="9"/>
    </row>
    <row r="1062" spans="2:2" x14ac:dyDescent="0.25">
      <c r="B1062" s="9"/>
    </row>
    <row r="1063" spans="2:2" x14ac:dyDescent="0.25">
      <c r="B1063" s="9"/>
    </row>
    <row r="1064" spans="2:2" x14ac:dyDescent="0.25">
      <c r="B1064" s="9"/>
    </row>
    <row r="1065" spans="2:2" x14ac:dyDescent="0.25">
      <c r="B1065" s="9"/>
    </row>
    <row r="1066" spans="2:2" x14ac:dyDescent="0.25">
      <c r="B1066" s="9"/>
    </row>
    <row r="1067" spans="2:2" x14ac:dyDescent="0.25">
      <c r="B1067" s="9"/>
    </row>
    <row r="1068" spans="2:2" x14ac:dyDescent="0.25">
      <c r="B1068" s="9"/>
    </row>
    <row r="1069" spans="2:2" x14ac:dyDescent="0.25">
      <c r="B1069" s="9"/>
    </row>
    <row r="1070" spans="2:2" x14ac:dyDescent="0.25">
      <c r="B1070" s="9"/>
    </row>
    <row r="1071" spans="2:2" x14ac:dyDescent="0.25">
      <c r="B1071" s="9"/>
    </row>
    <row r="1072" spans="2:2" x14ac:dyDescent="0.25">
      <c r="B1072" s="9"/>
    </row>
    <row r="1073" spans="2:2" x14ac:dyDescent="0.25">
      <c r="B1073" s="9"/>
    </row>
    <row r="1074" spans="2:2" x14ac:dyDescent="0.25">
      <c r="B1074" s="9"/>
    </row>
    <row r="1075" spans="2:2" x14ac:dyDescent="0.25">
      <c r="B1075" s="9"/>
    </row>
    <row r="1076" spans="2:2" x14ac:dyDescent="0.25">
      <c r="B1076" s="9"/>
    </row>
    <row r="1077" spans="2:2" x14ac:dyDescent="0.25">
      <c r="B1077" s="9"/>
    </row>
    <row r="1078" spans="2:2" x14ac:dyDescent="0.25">
      <c r="B1078" s="9"/>
    </row>
    <row r="1079" spans="2:2" x14ac:dyDescent="0.25">
      <c r="B1079" s="9"/>
    </row>
    <row r="1080" spans="2:2" x14ac:dyDescent="0.25">
      <c r="B1080" s="9"/>
    </row>
    <row r="1081" spans="2:2" x14ac:dyDescent="0.25">
      <c r="B1081" s="9"/>
    </row>
    <row r="1082" spans="2:2" x14ac:dyDescent="0.25">
      <c r="B1082" s="9"/>
    </row>
    <row r="1083" spans="2:2" x14ac:dyDescent="0.25">
      <c r="B1083" s="9"/>
    </row>
    <row r="1084" spans="2:2" x14ac:dyDescent="0.25">
      <c r="B1084" s="9"/>
    </row>
    <row r="1085" spans="2:2" x14ac:dyDescent="0.25">
      <c r="B1085" s="9"/>
    </row>
    <row r="1086" spans="2:2" x14ac:dyDescent="0.25">
      <c r="B1086" s="9"/>
    </row>
    <row r="1087" spans="2:2" x14ac:dyDescent="0.25">
      <c r="B1087" s="9"/>
    </row>
    <row r="1088" spans="2:2" x14ac:dyDescent="0.25">
      <c r="B1088" s="9"/>
    </row>
    <row r="1089" spans="2:2" x14ac:dyDescent="0.25">
      <c r="B1089" s="9"/>
    </row>
    <row r="1090" spans="2:2" x14ac:dyDescent="0.25">
      <c r="B1090" s="9"/>
    </row>
    <row r="1091" spans="2:2" x14ac:dyDescent="0.25">
      <c r="B1091" s="9"/>
    </row>
    <row r="1092" spans="2:2" x14ac:dyDescent="0.25">
      <c r="B1092" s="9"/>
    </row>
    <row r="1093" spans="2:2" x14ac:dyDescent="0.25">
      <c r="B1093" s="9"/>
    </row>
    <row r="1094" spans="2:2" x14ac:dyDescent="0.25">
      <c r="B1094" s="9"/>
    </row>
    <row r="1095" spans="2:2" x14ac:dyDescent="0.25">
      <c r="B1095" s="9"/>
    </row>
    <row r="1096" spans="2:2" x14ac:dyDescent="0.25">
      <c r="B1096" s="9"/>
    </row>
    <row r="1097" spans="2:2" x14ac:dyDescent="0.25">
      <c r="B1097" s="9"/>
    </row>
    <row r="1098" spans="2:2" x14ac:dyDescent="0.25">
      <c r="B1098" s="9"/>
    </row>
    <row r="1099" spans="2:2" x14ac:dyDescent="0.25">
      <c r="B1099" s="9"/>
    </row>
    <row r="1100" spans="2:2" x14ac:dyDescent="0.25">
      <c r="B1100" s="9"/>
    </row>
    <row r="1101" spans="2:2" x14ac:dyDescent="0.25">
      <c r="B1101" s="9"/>
    </row>
    <row r="1102" spans="2:2" x14ac:dyDescent="0.25">
      <c r="B1102" s="9"/>
    </row>
    <row r="1103" spans="2:2" x14ac:dyDescent="0.25">
      <c r="B1103" s="9"/>
    </row>
    <row r="1104" spans="2:2" x14ac:dyDescent="0.25">
      <c r="B1104" s="9"/>
    </row>
    <row r="1105" spans="2:2" x14ac:dyDescent="0.25">
      <c r="B1105" s="9"/>
    </row>
    <row r="1106" spans="2:2" x14ac:dyDescent="0.25">
      <c r="B1106" s="9"/>
    </row>
    <row r="1107" spans="2:2" x14ac:dyDescent="0.25">
      <c r="B1107" s="9"/>
    </row>
    <row r="1108" spans="2:2" x14ac:dyDescent="0.25">
      <c r="B1108" s="9"/>
    </row>
    <row r="1109" spans="2:2" x14ac:dyDescent="0.25">
      <c r="B1109" s="9"/>
    </row>
    <row r="1110" spans="2:2" x14ac:dyDescent="0.25">
      <c r="B1110" s="9"/>
    </row>
    <row r="1111" spans="2:2" x14ac:dyDescent="0.25">
      <c r="B1111" s="9"/>
    </row>
    <row r="1112" spans="2:2" x14ac:dyDescent="0.25">
      <c r="B1112" s="9"/>
    </row>
    <row r="1113" spans="2:2" x14ac:dyDescent="0.25">
      <c r="B1113" s="9"/>
    </row>
    <row r="1114" spans="2:2" x14ac:dyDescent="0.25">
      <c r="B1114" s="9"/>
    </row>
    <row r="1115" spans="2:2" x14ac:dyDescent="0.25">
      <c r="B1115" s="9"/>
    </row>
    <row r="1116" spans="2:2" x14ac:dyDescent="0.25">
      <c r="B1116" s="9"/>
    </row>
    <row r="1117" spans="2:2" x14ac:dyDescent="0.25">
      <c r="B1117" s="9"/>
    </row>
    <row r="1118" spans="2:2" x14ac:dyDescent="0.25">
      <c r="B1118" s="9"/>
    </row>
    <row r="1119" spans="2:2" x14ac:dyDescent="0.25">
      <c r="B1119" s="9"/>
    </row>
    <row r="1120" spans="2:2" x14ac:dyDescent="0.25">
      <c r="B1120" s="9"/>
    </row>
    <row r="1121" spans="2:2" x14ac:dyDescent="0.25">
      <c r="B1121" s="9"/>
    </row>
    <row r="1122" spans="2:2" x14ac:dyDescent="0.25">
      <c r="B1122" s="9"/>
    </row>
    <row r="1123" spans="2:2" x14ac:dyDescent="0.25">
      <c r="B1123" s="9"/>
    </row>
    <row r="1124" spans="2:2" x14ac:dyDescent="0.25">
      <c r="B1124" s="9"/>
    </row>
    <row r="1125" spans="2:2" x14ac:dyDescent="0.25">
      <c r="B1125" s="9"/>
    </row>
    <row r="1126" spans="2:2" x14ac:dyDescent="0.25">
      <c r="B1126" s="9"/>
    </row>
    <row r="1127" spans="2:2" x14ac:dyDescent="0.25">
      <c r="B1127" s="9"/>
    </row>
    <row r="1128" spans="2:2" x14ac:dyDescent="0.25">
      <c r="B1128" s="9"/>
    </row>
    <row r="1129" spans="2:2" x14ac:dyDescent="0.25">
      <c r="B1129" s="9"/>
    </row>
    <row r="1130" spans="2:2" x14ac:dyDescent="0.25">
      <c r="B1130" s="9"/>
    </row>
    <row r="1131" spans="2:2" x14ac:dyDescent="0.25">
      <c r="B1131" s="9"/>
    </row>
    <row r="1132" spans="2:2" x14ac:dyDescent="0.25">
      <c r="B1132" s="9"/>
    </row>
    <row r="1133" spans="2:2" x14ac:dyDescent="0.25">
      <c r="B1133" s="9"/>
    </row>
    <row r="1134" spans="2:2" x14ac:dyDescent="0.25">
      <c r="B1134" s="9"/>
    </row>
    <row r="1135" spans="2:2" x14ac:dyDescent="0.25">
      <c r="B1135" s="9"/>
    </row>
    <row r="1136" spans="2:2" x14ac:dyDescent="0.25">
      <c r="B1136" s="9"/>
    </row>
    <row r="1137" spans="2:2" x14ac:dyDescent="0.25">
      <c r="B1137" s="9"/>
    </row>
    <row r="1138" spans="2:2" x14ac:dyDescent="0.25">
      <c r="B1138" s="9"/>
    </row>
    <row r="1139" spans="2:2" x14ac:dyDescent="0.25">
      <c r="B1139" s="9"/>
    </row>
    <row r="1140" spans="2:2" x14ac:dyDescent="0.25">
      <c r="B1140" s="9"/>
    </row>
    <row r="1141" spans="2:2" x14ac:dyDescent="0.25">
      <c r="B1141" s="9"/>
    </row>
    <row r="1142" spans="2:2" x14ac:dyDescent="0.25">
      <c r="B1142" s="9"/>
    </row>
    <row r="1143" spans="2:2" x14ac:dyDescent="0.25">
      <c r="B1143" s="9"/>
    </row>
    <row r="1144" spans="2:2" x14ac:dyDescent="0.25">
      <c r="B1144" s="9"/>
    </row>
    <row r="1145" spans="2:2" x14ac:dyDescent="0.25">
      <c r="B1145" s="9"/>
    </row>
    <row r="1146" spans="2:2" x14ac:dyDescent="0.25">
      <c r="B1146" s="9"/>
    </row>
    <row r="1147" spans="2:2" x14ac:dyDescent="0.25">
      <c r="B1147" s="9"/>
    </row>
    <row r="1148" spans="2:2" x14ac:dyDescent="0.25">
      <c r="B1148" s="9"/>
    </row>
    <row r="1149" spans="2:2" x14ac:dyDescent="0.25">
      <c r="B1149" s="9"/>
    </row>
    <row r="1150" spans="2:2" x14ac:dyDescent="0.25">
      <c r="B1150" s="9"/>
    </row>
    <row r="1151" spans="2:2" x14ac:dyDescent="0.25">
      <c r="B1151" s="9"/>
    </row>
    <row r="1152" spans="2:2" x14ac:dyDescent="0.25">
      <c r="B1152" s="9"/>
    </row>
    <row r="1153" spans="2:2" x14ac:dyDescent="0.25">
      <c r="B1153" s="9"/>
    </row>
    <row r="1154" spans="2:2" x14ac:dyDescent="0.25">
      <c r="B1154" s="9"/>
    </row>
    <row r="1155" spans="2:2" x14ac:dyDescent="0.25">
      <c r="B1155" s="9"/>
    </row>
    <row r="1156" spans="2:2" x14ac:dyDescent="0.25">
      <c r="B1156" s="9"/>
    </row>
    <row r="1157" spans="2:2" x14ac:dyDescent="0.25">
      <c r="B1157" s="9"/>
    </row>
    <row r="1158" spans="2:2" x14ac:dyDescent="0.25">
      <c r="B1158" s="9"/>
    </row>
    <row r="1159" spans="2:2" x14ac:dyDescent="0.25">
      <c r="B1159" s="9"/>
    </row>
    <row r="1160" spans="2:2" x14ac:dyDescent="0.25">
      <c r="B1160" s="9"/>
    </row>
    <row r="1161" spans="2:2" x14ac:dyDescent="0.25">
      <c r="B1161" s="9"/>
    </row>
    <row r="1162" spans="2:2" x14ac:dyDescent="0.25">
      <c r="B1162" s="9"/>
    </row>
    <row r="1163" spans="2:2" x14ac:dyDescent="0.25">
      <c r="B1163" s="9"/>
    </row>
    <row r="1164" spans="2:2" x14ac:dyDescent="0.25">
      <c r="B1164" s="9"/>
    </row>
    <row r="1165" spans="2:2" x14ac:dyDescent="0.25">
      <c r="B1165" s="9"/>
    </row>
    <row r="1166" spans="2:2" x14ac:dyDescent="0.25">
      <c r="B1166" s="9"/>
    </row>
    <row r="1167" spans="2:2" x14ac:dyDescent="0.25">
      <c r="B1167" s="9"/>
    </row>
    <row r="1168" spans="2:2" x14ac:dyDescent="0.25">
      <c r="B1168" s="9"/>
    </row>
    <row r="1169" spans="2:2" x14ac:dyDescent="0.25">
      <c r="B1169" s="9"/>
    </row>
    <row r="1170" spans="2:2" x14ac:dyDescent="0.25">
      <c r="B1170" s="9"/>
    </row>
    <row r="1171" spans="2:2" x14ac:dyDescent="0.25">
      <c r="B1171" s="9"/>
    </row>
    <row r="1172" spans="2:2" x14ac:dyDescent="0.25">
      <c r="B1172" s="9"/>
    </row>
    <row r="1173" spans="2:2" x14ac:dyDescent="0.25">
      <c r="B1173" s="9"/>
    </row>
    <row r="1174" spans="2:2" x14ac:dyDescent="0.25">
      <c r="B1174" s="9"/>
    </row>
    <row r="1175" spans="2:2" x14ac:dyDescent="0.25">
      <c r="B1175" s="9"/>
    </row>
    <row r="1176" spans="2:2" x14ac:dyDescent="0.25">
      <c r="B1176" s="9"/>
    </row>
    <row r="1177" spans="2:2" x14ac:dyDescent="0.25">
      <c r="B1177" s="9"/>
    </row>
    <row r="1178" spans="2:2" x14ac:dyDescent="0.25">
      <c r="B1178" s="9"/>
    </row>
    <row r="1179" spans="2:2" x14ac:dyDescent="0.25">
      <c r="B1179" s="9"/>
    </row>
    <row r="1180" spans="2:2" x14ac:dyDescent="0.25">
      <c r="B1180" s="9"/>
    </row>
    <row r="1181" spans="2:2" x14ac:dyDescent="0.25">
      <c r="B1181" s="9"/>
    </row>
    <row r="1182" spans="2:2" x14ac:dyDescent="0.25">
      <c r="B1182" s="9"/>
    </row>
    <row r="1183" spans="2:2" x14ac:dyDescent="0.25">
      <c r="B1183" s="9"/>
    </row>
    <row r="1184" spans="2:2" x14ac:dyDescent="0.25">
      <c r="B1184" s="9"/>
    </row>
    <row r="1185" spans="2:2" x14ac:dyDescent="0.25">
      <c r="B1185" s="9"/>
    </row>
    <row r="1186" spans="2:2" x14ac:dyDescent="0.25">
      <c r="B1186" s="9"/>
    </row>
    <row r="1187" spans="2:2" x14ac:dyDescent="0.25">
      <c r="B1187" s="9"/>
    </row>
    <row r="1188" spans="2:2" x14ac:dyDescent="0.25">
      <c r="B1188" s="9"/>
    </row>
    <row r="1189" spans="2:2" x14ac:dyDescent="0.25">
      <c r="B1189" s="9"/>
    </row>
    <row r="1190" spans="2:2" x14ac:dyDescent="0.25">
      <c r="B1190" s="9"/>
    </row>
    <row r="1191" spans="2:2" x14ac:dyDescent="0.25">
      <c r="B1191" s="9"/>
    </row>
    <row r="1192" spans="2:2" x14ac:dyDescent="0.25">
      <c r="B1192" s="9"/>
    </row>
    <row r="1193" spans="2:2" x14ac:dyDescent="0.25">
      <c r="B1193" s="9"/>
    </row>
    <row r="1194" spans="2:2" x14ac:dyDescent="0.25">
      <c r="B1194" s="9"/>
    </row>
    <row r="1195" spans="2:2" x14ac:dyDescent="0.25">
      <c r="B1195" s="9"/>
    </row>
    <row r="1196" spans="2:2" x14ac:dyDescent="0.25">
      <c r="B1196" s="9"/>
    </row>
    <row r="1197" spans="2:2" x14ac:dyDescent="0.25">
      <c r="B1197" s="9"/>
    </row>
    <row r="1198" spans="2:2" x14ac:dyDescent="0.25">
      <c r="B1198" s="9"/>
    </row>
    <row r="1199" spans="2:2" x14ac:dyDescent="0.25">
      <c r="B1199" s="9"/>
    </row>
    <row r="1200" spans="2:2" x14ac:dyDescent="0.25">
      <c r="B1200" s="9"/>
    </row>
    <row r="1201" spans="2:2" x14ac:dyDescent="0.25">
      <c r="B1201" s="9"/>
    </row>
    <row r="1202" spans="2:2" x14ac:dyDescent="0.25">
      <c r="B1202" s="9"/>
    </row>
    <row r="1203" spans="2:2" x14ac:dyDescent="0.25">
      <c r="B1203" s="9"/>
    </row>
    <row r="1204" spans="2:2" x14ac:dyDescent="0.25">
      <c r="B1204" s="9"/>
    </row>
    <row r="1205" spans="2:2" x14ac:dyDescent="0.25">
      <c r="B1205" s="9"/>
    </row>
    <row r="1206" spans="2:2" x14ac:dyDescent="0.25">
      <c r="B1206" s="9"/>
    </row>
    <row r="1207" spans="2:2" x14ac:dyDescent="0.25">
      <c r="B1207" s="9"/>
    </row>
    <row r="1208" spans="2:2" x14ac:dyDescent="0.25">
      <c r="B1208" s="9"/>
    </row>
    <row r="1209" spans="2:2" x14ac:dyDescent="0.25">
      <c r="B1209" s="9"/>
    </row>
    <row r="1210" spans="2:2" x14ac:dyDescent="0.25">
      <c r="B1210" s="9"/>
    </row>
    <row r="1211" spans="2:2" x14ac:dyDescent="0.25">
      <c r="B1211" s="9"/>
    </row>
    <row r="1212" spans="2:2" x14ac:dyDescent="0.25">
      <c r="B1212" s="9"/>
    </row>
    <row r="1213" spans="2:2" x14ac:dyDescent="0.25">
      <c r="B1213" s="9"/>
    </row>
    <row r="1214" spans="2:2" x14ac:dyDescent="0.25">
      <c r="B1214" s="9"/>
    </row>
    <row r="1215" spans="2:2" x14ac:dyDescent="0.25">
      <c r="B1215" s="9"/>
    </row>
    <row r="1216" spans="2:2" x14ac:dyDescent="0.25">
      <c r="B1216" s="9"/>
    </row>
    <row r="1217" spans="2:2" x14ac:dyDescent="0.25">
      <c r="B1217" s="9"/>
    </row>
    <row r="1218" spans="2:2" x14ac:dyDescent="0.25">
      <c r="B1218" s="9"/>
    </row>
    <row r="1219" spans="2:2" x14ac:dyDescent="0.25">
      <c r="B1219" s="9"/>
    </row>
    <row r="1220" spans="2:2" x14ac:dyDescent="0.25">
      <c r="B1220" s="9"/>
    </row>
    <row r="1221" spans="2:2" x14ac:dyDescent="0.25">
      <c r="B1221" s="9"/>
    </row>
    <row r="1222" spans="2:2" x14ac:dyDescent="0.25">
      <c r="B1222" s="9"/>
    </row>
    <row r="1223" spans="2:2" x14ac:dyDescent="0.25">
      <c r="B1223" s="9"/>
    </row>
    <row r="1224" spans="2:2" x14ac:dyDescent="0.25">
      <c r="B1224" s="9"/>
    </row>
    <row r="1225" spans="2:2" x14ac:dyDescent="0.25">
      <c r="B1225" s="9"/>
    </row>
    <row r="1226" spans="2:2" x14ac:dyDescent="0.25">
      <c r="B1226" s="9"/>
    </row>
    <row r="1227" spans="2:2" x14ac:dyDescent="0.25">
      <c r="B1227" s="9"/>
    </row>
    <row r="1228" spans="2:2" x14ac:dyDescent="0.25">
      <c r="B1228" s="9"/>
    </row>
    <row r="1229" spans="2:2" x14ac:dyDescent="0.25">
      <c r="B1229" s="9"/>
    </row>
    <row r="1230" spans="2:2" x14ac:dyDescent="0.25">
      <c r="B1230" s="9"/>
    </row>
    <row r="1231" spans="2:2" x14ac:dyDescent="0.25">
      <c r="B1231" s="9"/>
    </row>
    <row r="1232" spans="2:2" x14ac:dyDescent="0.25">
      <c r="B1232" s="9"/>
    </row>
    <row r="1233" spans="2:2" x14ac:dyDescent="0.25">
      <c r="B1233" s="9"/>
    </row>
    <row r="1234" spans="2:2" x14ac:dyDescent="0.25">
      <c r="B1234" s="9"/>
    </row>
    <row r="1235" spans="2:2" x14ac:dyDescent="0.25">
      <c r="B1235" s="9"/>
    </row>
    <row r="1236" spans="2:2" x14ac:dyDescent="0.25">
      <c r="B1236" s="9"/>
    </row>
    <row r="1237" spans="2:2" x14ac:dyDescent="0.25">
      <c r="B1237" s="9"/>
    </row>
    <row r="1238" spans="2:2" x14ac:dyDescent="0.25">
      <c r="B1238" s="9"/>
    </row>
    <row r="1239" spans="2:2" x14ac:dyDescent="0.25">
      <c r="B1239" s="9"/>
    </row>
    <row r="1240" spans="2:2" x14ac:dyDescent="0.25">
      <c r="B1240" s="9"/>
    </row>
    <row r="1241" spans="2:2" x14ac:dyDescent="0.25">
      <c r="B1241" s="9"/>
    </row>
    <row r="1242" spans="2:2" x14ac:dyDescent="0.25">
      <c r="B1242" s="9"/>
    </row>
    <row r="1243" spans="2:2" x14ac:dyDescent="0.25">
      <c r="B1243" s="9"/>
    </row>
    <row r="1244" spans="2:2" x14ac:dyDescent="0.25">
      <c r="B1244" s="9"/>
    </row>
    <row r="1245" spans="2:2" x14ac:dyDescent="0.25">
      <c r="B1245" s="9"/>
    </row>
    <row r="1246" spans="2:2" x14ac:dyDescent="0.25">
      <c r="B1246" s="9"/>
    </row>
    <row r="1247" spans="2:2" x14ac:dyDescent="0.25">
      <c r="B1247" s="9"/>
    </row>
    <row r="1248" spans="2:2" x14ac:dyDescent="0.25">
      <c r="B1248" s="9"/>
    </row>
    <row r="1249" spans="2:2" x14ac:dyDescent="0.25">
      <c r="B1249" s="9"/>
    </row>
    <row r="1250" spans="2:2" x14ac:dyDescent="0.25">
      <c r="B1250" s="9"/>
    </row>
    <row r="1251" spans="2:2" x14ac:dyDescent="0.25">
      <c r="B1251" s="9"/>
    </row>
    <row r="1252" spans="2:2" x14ac:dyDescent="0.25">
      <c r="B1252" s="9"/>
    </row>
    <row r="1253" spans="2:2" x14ac:dyDescent="0.25">
      <c r="B1253" s="9"/>
    </row>
    <row r="1254" spans="2:2" x14ac:dyDescent="0.25">
      <c r="B1254" s="9"/>
    </row>
    <row r="1255" spans="2:2" x14ac:dyDescent="0.25">
      <c r="B1255" s="9"/>
    </row>
    <row r="1256" spans="2:2" x14ac:dyDescent="0.25">
      <c r="B1256" s="9"/>
    </row>
    <row r="1257" spans="2:2" x14ac:dyDescent="0.25">
      <c r="B1257" s="9"/>
    </row>
    <row r="1258" spans="2:2" x14ac:dyDescent="0.25">
      <c r="B1258" s="9"/>
    </row>
    <row r="1259" spans="2:2" x14ac:dyDescent="0.25">
      <c r="B1259" s="9"/>
    </row>
    <row r="1260" spans="2:2" x14ac:dyDescent="0.25">
      <c r="B1260" s="9"/>
    </row>
    <row r="1261" spans="2:2" x14ac:dyDescent="0.25">
      <c r="B1261" s="9"/>
    </row>
    <row r="1262" spans="2:2" x14ac:dyDescent="0.25">
      <c r="B1262" s="9"/>
    </row>
    <row r="1263" spans="2:2" x14ac:dyDescent="0.25">
      <c r="B1263" s="9"/>
    </row>
    <row r="1264" spans="2:2" x14ac:dyDescent="0.25">
      <c r="B1264" s="9"/>
    </row>
    <row r="1265" spans="2:2" x14ac:dyDescent="0.25">
      <c r="B1265" s="9"/>
    </row>
    <row r="1266" spans="2:2" x14ac:dyDescent="0.25">
      <c r="B1266" s="9"/>
    </row>
    <row r="1267" spans="2:2" x14ac:dyDescent="0.25">
      <c r="B1267" s="9"/>
    </row>
    <row r="1268" spans="2:2" x14ac:dyDescent="0.25">
      <c r="B1268" s="9"/>
    </row>
    <row r="1269" spans="2:2" x14ac:dyDescent="0.25">
      <c r="B1269" s="9"/>
    </row>
    <row r="1270" spans="2:2" x14ac:dyDescent="0.25">
      <c r="B1270" s="9"/>
    </row>
    <row r="1271" spans="2:2" x14ac:dyDescent="0.25">
      <c r="B1271" s="9"/>
    </row>
    <row r="1272" spans="2:2" x14ac:dyDescent="0.25">
      <c r="B1272" s="9"/>
    </row>
    <row r="1273" spans="2:2" x14ac:dyDescent="0.25">
      <c r="B1273" s="9"/>
    </row>
    <row r="1274" spans="2:2" x14ac:dyDescent="0.25">
      <c r="B1274" s="9"/>
    </row>
    <row r="1275" spans="2:2" x14ac:dyDescent="0.25">
      <c r="B1275" s="9"/>
    </row>
    <row r="1276" spans="2:2" x14ac:dyDescent="0.25">
      <c r="B1276" s="9"/>
    </row>
    <row r="1277" spans="2:2" x14ac:dyDescent="0.25">
      <c r="B1277" s="9"/>
    </row>
    <row r="1278" spans="2:2" x14ac:dyDescent="0.25">
      <c r="B1278" s="9"/>
    </row>
    <row r="1279" spans="2:2" x14ac:dyDescent="0.25">
      <c r="B1279" s="9"/>
    </row>
    <row r="1280" spans="2:2" x14ac:dyDescent="0.25">
      <c r="B1280" s="9"/>
    </row>
    <row r="1281" spans="2:2" x14ac:dyDescent="0.25">
      <c r="B1281" s="9"/>
    </row>
    <row r="1282" spans="2:2" x14ac:dyDescent="0.25">
      <c r="B1282" s="9"/>
    </row>
    <row r="1283" spans="2:2" x14ac:dyDescent="0.25">
      <c r="B1283" s="9"/>
    </row>
    <row r="1284" spans="2:2" x14ac:dyDescent="0.25">
      <c r="B1284" s="9"/>
    </row>
    <row r="1285" spans="2:2" x14ac:dyDescent="0.25">
      <c r="B1285" s="9"/>
    </row>
    <row r="1286" spans="2:2" x14ac:dyDescent="0.25">
      <c r="B1286" s="9"/>
    </row>
    <row r="1287" spans="2:2" x14ac:dyDescent="0.25">
      <c r="B1287" s="9"/>
    </row>
    <row r="1288" spans="2:2" x14ac:dyDescent="0.25">
      <c r="B1288" s="9"/>
    </row>
    <row r="1289" spans="2:2" x14ac:dyDescent="0.25">
      <c r="B1289" s="9"/>
    </row>
    <row r="1290" spans="2:2" x14ac:dyDescent="0.25">
      <c r="B1290" s="9"/>
    </row>
    <row r="1291" spans="2:2" x14ac:dyDescent="0.25">
      <c r="B1291" s="9"/>
    </row>
    <row r="1292" spans="2:2" x14ac:dyDescent="0.25">
      <c r="B1292" s="9"/>
    </row>
    <row r="1293" spans="2:2" x14ac:dyDescent="0.25">
      <c r="B1293" s="9"/>
    </row>
    <row r="1294" spans="2:2" x14ac:dyDescent="0.25">
      <c r="B1294" s="9"/>
    </row>
    <row r="1295" spans="2:2" x14ac:dyDescent="0.25">
      <c r="B1295" s="9"/>
    </row>
    <row r="1296" spans="2:2" x14ac:dyDescent="0.25">
      <c r="B1296" s="9"/>
    </row>
    <row r="1297" spans="2:2" x14ac:dyDescent="0.25">
      <c r="B1297" s="9"/>
    </row>
    <row r="1298" spans="2:2" x14ac:dyDescent="0.25">
      <c r="B1298" s="9"/>
    </row>
    <row r="1299" spans="2:2" x14ac:dyDescent="0.25">
      <c r="B1299" s="9"/>
    </row>
    <row r="1300" spans="2:2" x14ac:dyDescent="0.25">
      <c r="B1300" s="9"/>
    </row>
    <row r="1301" spans="2:2" x14ac:dyDescent="0.25">
      <c r="B1301" s="9"/>
    </row>
    <row r="1302" spans="2:2" x14ac:dyDescent="0.25">
      <c r="B1302" s="9"/>
    </row>
    <row r="1303" spans="2:2" x14ac:dyDescent="0.25">
      <c r="B1303" s="9"/>
    </row>
    <row r="1304" spans="2:2" x14ac:dyDescent="0.25">
      <c r="B1304" s="9"/>
    </row>
    <row r="1305" spans="2:2" x14ac:dyDescent="0.25">
      <c r="B1305" s="9"/>
    </row>
    <row r="1306" spans="2:2" x14ac:dyDescent="0.25">
      <c r="B1306" s="9"/>
    </row>
    <row r="1307" spans="2:2" x14ac:dyDescent="0.25">
      <c r="B1307" s="9"/>
    </row>
    <row r="1308" spans="2:2" x14ac:dyDescent="0.25">
      <c r="B1308" s="9"/>
    </row>
    <row r="1309" spans="2:2" x14ac:dyDescent="0.25">
      <c r="B1309" s="9"/>
    </row>
    <row r="1310" spans="2:2" x14ac:dyDescent="0.25">
      <c r="B1310" s="9"/>
    </row>
    <row r="1311" spans="2:2" x14ac:dyDescent="0.25">
      <c r="B1311" s="9"/>
    </row>
    <row r="1312" spans="2:2" x14ac:dyDescent="0.25">
      <c r="B1312" s="9"/>
    </row>
    <row r="1313" spans="2:2" x14ac:dyDescent="0.25">
      <c r="B1313" s="9"/>
    </row>
    <row r="1314" spans="2:2" x14ac:dyDescent="0.25">
      <c r="B1314" s="9"/>
    </row>
    <row r="1315" spans="2:2" x14ac:dyDescent="0.25">
      <c r="B1315" s="9"/>
    </row>
    <row r="1316" spans="2:2" x14ac:dyDescent="0.25">
      <c r="B1316" s="9"/>
    </row>
    <row r="1317" spans="2:2" x14ac:dyDescent="0.25">
      <c r="B1317" s="9"/>
    </row>
    <row r="1318" spans="2:2" x14ac:dyDescent="0.25">
      <c r="B1318" s="9"/>
    </row>
    <row r="1319" spans="2:2" x14ac:dyDescent="0.25">
      <c r="B1319" s="9"/>
    </row>
    <row r="1320" spans="2:2" x14ac:dyDescent="0.25">
      <c r="B1320" s="9"/>
    </row>
    <row r="1321" spans="2:2" x14ac:dyDescent="0.25">
      <c r="B1321" s="9"/>
    </row>
    <row r="1322" spans="2:2" x14ac:dyDescent="0.25">
      <c r="B1322" s="9"/>
    </row>
    <row r="1323" spans="2:2" x14ac:dyDescent="0.25">
      <c r="B1323" s="9"/>
    </row>
    <row r="1324" spans="2:2" x14ac:dyDescent="0.25">
      <c r="B1324" s="9"/>
    </row>
    <row r="1325" spans="2:2" x14ac:dyDescent="0.25">
      <c r="B1325" s="9"/>
    </row>
    <row r="1326" spans="2:2" x14ac:dyDescent="0.25">
      <c r="B1326" s="9"/>
    </row>
    <row r="1327" spans="2:2" x14ac:dyDescent="0.25">
      <c r="B1327" s="9"/>
    </row>
    <row r="1328" spans="2:2" x14ac:dyDescent="0.25">
      <c r="B1328" s="9"/>
    </row>
    <row r="1329" spans="2:2" x14ac:dyDescent="0.25">
      <c r="B1329" s="9"/>
    </row>
    <row r="1330" spans="2:2" x14ac:dyDescent="0.25">
      <c r="B1330" s="9"/>
    </row>
    <row r="1331" spans="2:2" x14ac:dyDescent="0.25">
      <c r="B1331" s="9"/>
    </row>
    <row r="1332" spans="2:2" x14ac:dyDescent="0.25">
      <c r="B1332" s="9"/>
    </row>
    <row r="1333" spans="2:2" x14ac:dyDescent="0.25">
      <c r="B1333" s="9"/>
    </row>
    <row r="1334" spans="2:2" x14ac:dyDescent="0.25">
      <c r="B1334" s="9"/>
    </row>
    <row r="1335" spans="2:2" x14ac:dyDescent="0.25">
      <c r="B1335" s="9"/>
    </row>
    <row r="1336" spans="2:2" x14ac:dyDescent="0.25">
      <c r="B1336" s="9"/>
    </row>
    <row r="1337" spans="2:2" x14ac:dyDescent="0.25">
      <c r="B1337" s="9"/>
    </row>
    <row r="1338" spans="2:2" x14ac:dyDescent="0.25">
      <c r="B1338" s="9"/>
    </row>
    <row r="1339" spans="2:2" x14ac:dyDescent="0.25">
      <c r="B1339" s="9"/>
    </row>
    <row r="1340" spans="2:2" x14ac:dyDescent="0.25">
      <c r="B1340" s="9"/>
    </row>
    <row r="1341" spans="2:2" x14ac:dyDescent="0.25">
      <c r="B1341" s="9"/>
    </row>
    <row r="1342" spans="2:2" x14ac:dyDescent="0.25">
      <c r="B1342" s="9"/>
    </row>
    <row r="1343" spans="2:2" x14ac:dyDescent="0.25">
      <c r="B1343" s="9"/>
    </row>
    <row r="1344" spans="2:2" x14ac:dyDescent="0.25">
      <c r="B1344" s="9"/>
    </row>
    <row r="1345" spans="2:2" x14ac:dyDescent="0.25">
      <c r="B1345" s="9"/>
    </row>
    <row r="1346" spans="2:2" x14ac:dyDescent="0.25">
      <c r="B1346" s="9"/>
    </row>
    <row r="1347" spans="2:2" x14ac:dyDescent="0.25">
      <c r="B1347" s="9"/>
    </row>
    <row r="1348" spans="2:2" x14ac:dyDescent="0.25">
      <c r="B1348" s="9"/>
    </row>
    <row r="1349" spans="2:2" x14ac:dyDescent="0.25">
      <c r="B1349" s="9"/>
    </row>
    <row r="1350" spans="2:2" x14ac:dyDescent="0.25">
      <c r="B1350" s="9"/>
    </row>
    <row r="1351" spans="2:2" x14ac:dyDescent="0.25">
      <c r="B1351" s="9"/>
    </row>
    <row r="1352" spans="2:2" x14ac:dyDescent="0.25">
      <c r="B1352" s="9"/>
    </row>
    <row r="1353" spans="2:2" x14ac:dyDescent="0.25">
      <c r="B1353" s="9"/>
    </row>
    <row r="1354" spans="2:2" x14ac:dyDescent="0.25">
      <c r="B1354" s="9"/>
    </row>
    <row r="1355" spans="2:2" x14ac:dyDescent="0.25">
      <c r="B1355" s="9"/>
    </row>
    <row r="1356" spans="2:2" x14ac:dyDescent="0.25">
      <c r="B1356" s="9"/>
    </row>
    <row r="1357" spans="2:2" x14ac:dyDescent="0.25">
      <c r="B1357" s="9"/>
    </row>
    <row r="1358" spans="2:2" x14ac:dyDescent="0.25">
      <c r="B1358" s="9"/>
    </row>
    <row r="1359" spans="2:2" x14ac:dyDescent="0.25">
      <c r="B1359" s="9"/>
    </row>
    <row r="1360" spans="2:2" x14ac:dyDescent="0.25">
      <c r="B1360" s="9"/>
    </row>
    <row r="1361" spans="2:2" x14ac:dyDescent="0.25">
      <c r="B1361" s="9"/>
    </row>
    <row r="1362" spans="2:2" x14ac:dyDescent="0.25">
      <c r="B1362" s="9"/>
    </row>
    <row r="1363" spans="2:2" x14ac:dyDescent="0.25">
      <c r="B1363" s="9"/>
    </row>
    <row r="1364" spans="2:2" x14ac:dyDescent="0.25">
      <c r="B1364" s="9"/>
    </row>
    <row r="1365" spans="2:2" x14ac:dyDescent="0.25">
      <c r="B1365" s="9"/>
    </row>
    <row r="1366" spans="2:2" x14ac:dyDescent="0.25">
      <c r="B1366" s="9"/>
    </row>
    <row r="1367" spans="2:2" x14ac:dyDescent="0.25">
      <c r="B1367" s="9"/>
    </row>
    <row r="1368" spans="2:2" x14ac:dyDescent="0.25">
      <c r="B1368" s="9"/>
    </row>
    <row r="1369" spans="2:2" x14ac:dyDescent="0.25">
      <c r="B1369" s="9"/>
    </row>
    <row r="1370" spans="2:2" x14ac:dyDescent="0.25">
      <c r="B1370" s="9"/>
    </row>
    <row r="1371" spans="2:2" x14ac:dyDescent="0.25">
      <c r="B1371" s="9"/>
    </row>
    <row r="1372" spans="2:2" x14ac:dyDescent="0.25">
      <c r="B1372" s="9"/>
    </row>
    <row r="1373" spans="2:2" x14ac:dyDescent="0.25">
      <c r="B1373" s="9"/>
    </row>
    <row r="1374" spans="2:2" x14ac:dyDescent="0.25">
      <c r="B1374" s="9"/>
    </row>
    <row r="1375" spans="2:2" x14ac:dyDescent="0.25">
      <c r="B1375" s="9"/>
    </row>
    <row r="1376" spans="2:2" x14ac:dyDescent="0.25">
      <c r="B1376" s="9"/>
    </row>
    <row r="1377" spans="2:2" x14ac:dyDescent="0.25">
      <c r="B1377" s="9"/>
    </row>
    <row r="1378" spans="2:2" x14ac:dyDescent="0.25">
      <c r="B1378" s="9"/>
    </row>
    <row r="1379" spans="2:2" x14ac:dyDescent="0.25">
      <c r="B1379" s="9"/>
    </row>
    <row r="1380" spans="2:2" x14ac:dyDescent="0.25">
      <c r="B1380" s="9"/>
    </row>
    <row r="1381" spans="2:2" x14ac:dyDescent="0.25">
      <c r="B1381" s="9"/>
    </row>
    <row r="1382" spans="2:2" x14ac:dyDescent="0.25">
      <c r="B1382" s="9"/>
    </row>
    <row r="1383" spans="2:2" x14ac:dyDescent="0.25">
      <c r="B1383" s="9"/>
    </row>
    <row r="1384" spans="2:2" x14ac:dyDescent="0.25">
      <c r="B1384" s="9"/>
    </row>
    <row r="1385" spans="2:2" x14ac:dyDescent="0.25">
      <c r="B1385" s="9"/>
    </row>
    <row r="1386" spans="2:2" x14ac:dyDescent="0.25">
      <c r="B1386" s="9"/>
    </row>
    <row r="1387" spans="2:2" x14ac:dyDescent="0.25">
      <c r="B1387" s="9"/>
    </row>
    <row r="1388" spans="2:2" x14ac:dyDescent="0.25">
      <c r="B1388" s="9"/>
    </row>
    <row r="1389" spans="2:2" x14ac:dyDescent="0.25">
      <c r="B1389" s="9"/>
    </row>
    <row r="1390" spans="2:2" x14ac:dyDescent="0.25">
      <c r="B1390" s="9"/>
    </row>
    <row r="1391" spans="2:2" x14ac:dyDescent="0.25">
      <c r="B1391" s="9"/>
    </row>
    <row r="1392" spans="2:2" x14ac:dyDescent="0.25">
      <c r="B1392" s="9"/>
    </row>
    <row r="1393" spans="2:2" x14ac:dyDescent="0.25">
      <c r="B1393" s="9"/>
    </row>
    <row r="1394" spans="2:2" x14ac:dyDescent="0.25">
      <c r="B1394" s="9"/>
    </row>
    <row r="1395" spans="2:2" x14ac:dyDescent="0.25">
      <c r="B1395" s="9"/>
    </row>
    <row r="1396" spans="2:2" x14ac:dyDescent="0.25">
      <c r="B1396" s="9"/>
    </row>
    <row r="1397" spans="2:2" x14ac:dyDescent="0.25">
      <c r="B1397" s="9"/>
    </row>
    <row r="1398" spans="2:2" x14ac:dyDescent="0.25">
      <c r="B1398" s="9"/>
    </row>
    <row r="1399" spans="2:2" x14ac:dyDescent="0.25">
      <c r="B1399" s="9"/>
    </row>
    <row r="1400" spans="2:2" x14ac:dyDescent="0.25">
      <c r="B1400" s="9"/>
    </row>
    <row r="1401" spans="2:2" x14ac:dyDescent="0.25">
      <c r="B1401" s="9"/>
    </row>
    <row r="1402" spans="2:2" x14ac:dyDescent="0.25">
      <c r="B1402" s="9"/>
    </row>
    <row r="1403" spans="2:2" x14ac:dyDescent="0.25">
      <c r="B1403" s="9"/>
    </row>
    <row r="1404" spans="2:2" x14ac:dyDescent="0.25">
      <c r="B1404" s="9"/>
    </row>
    <row r="1405" spans="2:2" x14ac:dyDescent="0.25">
      <c r="B1405" s="9"/>
    </row>
    <row r="1406" spans="2:2" x14ac:dyDescent="0.25">
      <c r="B1406" s="9"/>
    </row>
    <row r="1407" spans="2:2" x14ac:dyDescent="0.25">
      <c r="B1407" s="9"/>
    </row>
    <row r="1408" spans="2:2" x14ac:dyDescent="0.25">
      <c r="B1408" s="9"/>
    </row>
    <row r="1409" spans="2:2" x14ac:dyDescent="0.25">
      <c r="B1409" s="9"/>
    </row>
    <row r="1410" spans="2:2" x14ac:dyDescent="0.25">
      <c r="B1410" s="9"/>
    </row>
    <row r="1411" spans="2:2" x14ac:dyDescent="0.25">
      <c r="B1411" s="9"/>
    </row>
    <row r="1412" spans="2:2" x14ac:dyDescent="0.25">
      <c r="B1412" s="9"/>
    </row>
    <row r="1413" spans="2:2" x14ac:dyDescent="0.25">
      <c r="B1413" s="9"/>
    </row>
    <row r="1414" spans="2:2" x14ac:dyDescent="0.25">
      <c r="B1414" s="9"/>
    </row>
    <row r="1415" spans="2:2" x14ac:dyDescent="0.25">
      <c r="B1415" s="9"/>
    </row>
    <row r="1416" spans="2:2" x14ac:dyDescent="0.25">
      <c r="B1416" s="9"/>
    </row>
    <row r="1417" spans="2:2" x14ac:dyDescent="0.25">
      <c r="B1417" s="9"/>
    </row>
    <row r="1418" spans="2:2" x14ac:dyDescent="0.25">
      <c r="B1418" s="9"/>
    </row>
    <row r="1419" spans="2:2" x14ac:dyDescent="0.25">
      <c r="B1419" s="9"/>
    </row>
    <row r="1420" spans="2:2" x14ac:dyDescent="0.25">
      <c r="B1420" s="9"/>
    </row>
    <row r="1421" spans="2:2" x14ac:dyDescent="0.25">
      <c r="B1421" s="9"/>
    </row>
    <row r="1422" spans="2:2" x14ac:dyDescent="0.25">
      <c r="B1422" s="9"/>
    </row>
    <row r="1423" spans="2:2" x14ac:dyDescent="0.25">
      <c r="B1423" s="9"/>
    </row>
    <row r="1424" spans="2:2" x14ac:dyDescent="0.25">
      <c r="B1424" s="9"/>
    </row>
    <row r="1425" spans="2:2" x14ac:dyDescent="0.25">
      <c r="B1425" s="9"/>
    </row>
    <row r="1426" spans="2:2" x14ac:dyDescent="0.25">
      <c r="B1426" s="9"/>
    </row>
    <row r="1427" spans="2:2" x14ac:dyDescent="0.25">
      <c r="B1427" s="9"/>
    </row>
    <row r="1428" spans="2:2" x14ac:dyDescent="0.25">
      <c r="B1428" s="9"/>
    </row>
    <row r="1429" spans="2:2" x14ac:dyDescent="0.25">
      <c r="B1429" s="9"/>
    </row>
    <row r="1430" spans="2:2" x14ac:dyDescent="0.25">
      <c r="B1430" s="9"/>
    </row>
    <row r="1431" spans="2:2" x14ac:dyDescent="0.25">
      <c r="B1431" s="9"/>
    </row>
    <row r="1432" spans="2:2" x14ac:dyDescent="0.25">
      <c r="B1432" s="9"/>
    </row>
    <row r="1433" spans="2:2" x14ac:dyDescent="0.25">
      <c r="B1433" s="9"/>
    </row>
    <row r="1434" spans="2:2" x14ac:dyDescent="0.25">
      <c r="B1434" s="9"/>
    </row>
    <row r="1435" spans="2:2" x14ac:dyDescent="0.25">
      <c r="B1435" s="9"/>
    </row>
    <row r="1436" spans="2:2" x14ac:dyDescent="0.25">
      <c r="B1436" s="9"/>
    </row>
    <row r="1437" spans="2:2" x14ac:dyDescent="0.25">
      <c r="B1437" s="9"/>
    </row>
    <row r="1438" spans="2:2" x14ac:dyDescent="0.25">
      <c r="B1438" s="9"/>
    </row>
    <row r="1439" spans="2:2" x14ac:dyDescent="0.25">
      <c r="B1439" s="9"/>
    </row>
    <row r="1440" spans="2:2" x14ac:dyDescent="0.25">
      <c r="B1440" s="9"/>
    </row>
    <row r="1441" spans="2:2" x14ac:dyDescent="0.25">
      <c r="B1441" s="9"/>
    </row>
    <row r="1442" spans="2:2" x14ac:dyDescent="0.25">
      <c r="B1442" s="9"/>
    </row>
    <row r="1443" spans="2:2" x14ac:dyDescent="0.25">
      <c r="B1443" s="9"/>
    </row>
    <row r="1444" spans="2:2" x14ac:dyDescent="0.25">
      <c r="B1444" s="9"/>
    </row>
    <row r="1445" spans="2:2" x14ac:dyDescent="0.25">
      <c r="B1445" s="9"/>
    </row>
    <row r="1446" spans="2:2" x14ac:dyDescent="0.25">
      <c r="B1446" s="9"/>
    </row>
    <row r="1447" spans="2:2" x14ac:dyDescent="0.25">
      <c r="B1447" s="9"/>
    </row>
    <row r="1448" spans="2:2" x14ac:dyDescent="0.25">
      <c r="B1448" s="9"/>
    </row>
    <row r="1449" spans="2:2" x14ac:dyDescent="0.25">
      <c r="B1449" s="9"/>
    </row>
    <row r="1450" spans="2:2" x14ac:dyDescent="0.25">
      <c r="B1450" s="9"/>
    </row>
    <row r="1451" spans="2:2" x14ac:dyDescent="0.25">
      <c r="B1451" s="9"/>
    </row>
    <row r="1452" spans="2:2" x14ac:dyDescent="0.25">
      <c r="B1452" s="9"/>
    </row>
    <row r="1453" spans="2:2" x14ac:dyDescent="0.25">
      <c r="B1453" s="9"/>
    </row>
    <row r="1454" spans="2:2" x14ac:dyDescent="0.25">
      <c r="B1454" s="9"/>
    </row>
    <row r="1455" spans="2:2" x14ac:dyDescent="0.25">
      <c r="B1455" s="9"/>
    </row>
    <row r="1456" spans="2:2" x14ac:dyDescent="0.25">
      <c r="B1456" s="9"/>
    </row>
    <row r="1457" spans="2:2" x14ac:dyDescent="0.25">
      <c r="B1457" s="9"/>
    </row>
    <row r="1458" spans="2:2" x14ac:dyDescent="0.25">
      <c r="B1458" s="9"/>
    </row>
    <row r="1459" spans="2:2" x14ac:dyDescent="0.25">
      <c r="B1459" s="9"/>
    </row>
    <row r="1460" spans="2:2" x14ac:dyDescent="0.25">
      <c r="B1460" s="9"/>
    </row>
    <row r="1461" spans="2:2" x14ac:dyDescent="0.25">
      <c r="B1461" s="9"/>
    </row>
    <row r="1462" spans="2:2" x14ac:dyDescent="0.25">
      <c r="B1462" s="9"/>
    </row>
    <row r="1463" spans="2:2" x14ac:dyDescent="0.25">
      <c r="B1463" s="9"/>
    </row>
    <row r="1464" spans="2:2" x14ac:dyDescent="0.25">
      <c r="B1464" s="9"/>
    </row>
    <row r="1465" spans="2:2" x14ac:dyDescent="0.25">
      <c r="B1465" s="9"/>
    </row>
    <row r="1466" spans="2:2" x14ac:dyDescent="0.25">
      <c r="B1466" s="9"/>
    </row>
    <row r="1467" spans="2:2" x14ac:dyDescent="0.25">
      <c r="B1467" s="9"/>
    </row>
    <row r="1468" spans="2:2" x14ac:dyDescent="0.25">
      <c r="B1468" s="9"/>
    </row>
    <row r="1469" spans="2:2" x14ac:dyDescent="0.25">
      <c r="B1469" s="9"/>
    </row>
    <row r="1470" spans="2:2" x14ac:dyDescent="0.25">
      <c r="B1470" s="9"/>
    </row>
    <row r="1471" spans="2:2" x14ac:dyDescent="0.25">
      <c r="B1471" s="9"/>
    </row>
    <row r="1472" spans="2:2" x14ac:dyDescent="0.25">
      <c r="B1472" s="9"/>
    </row>
    <row r="1473" spans="2:2" x14ac:dyDescent="0.25">
      <c r="B1473" s="9"/>
    </row>
    <row r="1474" spans="2:2" x14ac:dyDescent="0.25">
      <c r="B1474" s="9"/>
    </row>
    <row r="1475" spans="2:2" x14ac:dyDescent="0.25">
      <c r="B1475" s="9"/>
    </row>
    <row r="1476" spans="2:2" x14ac:dyDescent="0.25">
      <c r="B1476" s="9"/>
    </row>
    <row r="1477" spans="2:2" x14ac:dyDescent="0.25">
      <c r="B1477" s="9"/>
    </row>
    <row r="1478" spans="2:2" x14ac:dyDescent="0.25">
      <c r="B1478" s="9"/>
    </row>
    <row r="1479" spans="2:2" x14ac:dyDescent="0.25">
      <c r="B1479" s="9"/>
    </row>
    <row r="1480" spans="2:2" x14ac:dyDescent="0.25">
      <c r="B1480" s="9"/>
    </row>
    <row r="1481" spans="2:2" x14ac:dyDescent="0.25">
      <c r="B1481" s="9"/>
    </row>
    <row r="1482" spans="2:2" x14ac:dyDescent="0.25">
      <c r="B1482" s="9"/>
    </row>
    <row r="1483" spans="2:2" x14ac:dyDescent="0.25">
      <c r="B1483" s="9"/>
    </row>
    <row r="1484" spans="2:2" x14ac:dyDescent="0.25">
      <c r="B1484" s="9"/>
    </row>
    <row r="1485" spans="2:2" x14ac:dyDescent="0.25">
      <c r="B1485" s="9"/>
    </row>
    <row r="1486" spans="2:2" x14ac:dyDescent="0.25">
      <c r="B1486" s="9"/>
    </row>
    <row r="1487" spans="2:2" x14ac:dyDescent="0.25">
      <c r="B1487" s="9"/>
    </row>
    <row r="1488" spans="2:2" x14ac:dyDescent="0.25">
      <c r="B1488" s="9"/>
    </row>
    <row r="1489" spans="2:2" x14ac:dyDescent="0.25">
      <c r="B1489" s="9"/>
    </row>
    <row r="1490" spans="2:2" x14ac:dyDescent="0.25">
      <c r="B1490" s="9"/>
    </row>
    <row r="1491" spans="2:2" x14ac:dyDescent="0.25">
      <c r="B1491" s="9"/>
    </row>
    <row r="1492" spans="2:2" x14ac:dyDescent="0.25">
      <c r="B1492" s="9"/>
    </row>
    <row r="1493" spans="2:2" x14ac:dyDescent="0.25">
      <c r="B1493" s="9"/>
    </row>
    <row r="1494" spans="2:2" x14ac:dyDescent="0.25">
      <c r="B1494" s="9"/>
    </row>
    <row r="1495" spans="2:2" x14ac:dyDescent="0.25">
      <c r="B1495" s="9"/>
    </row>
    <row r="1496" spans="2:2" x14ac:dyDescent="0.25">
      <c r="B1496" s="9"/>
    </row>
    <row r="1497" spans="2:2" x14ac:dyDescent="0.25">
      <c r="B1497" s="9"/>
    </row>
    <row r="1498" spans="2:2" x14ac:dyDescent="0.25">
      <c r="B1498" s="9"/>
    </row>
    <row r="1499" spans="2:2" x14ac:dyDescent="0.25">
      <c r="B1499" s="9"/>
    </row>
    <row r="1500" spans="2:2" x14ac:dyDescent="0.25">
      <c r="B1500" s="9"/>
    </row>
    <row r="1501" spans="2:2" x14ac:dyDescent="0.25">
      <c r="B1501" s="9"/>
    </row>
    <row r="1502" spans="2:2" x14ac:dyDescent="0.25">
      <c r="B1502" s="9"/>
    </row>
    <row r="1503" spans="2:2" x14ac:dyDescent="0.25">
      <c r="B1503" s="9"/>
    </row>
    <row r="1504" spans="2:2" x14ac:dyDescent="0.25">
      <c r="B1504" s="9"/>
    </row>
    <row r="1505" spans="2:2" x14ac:dyDescent="0.25">
      <c r="B1505" s="9"/>
    </row>
    <row r="1506" spans="2:2" x14ac:dyDescent="0.25">
      <c r="B1506" s="9"/>
    </row>
    <row r="1507" spans="2:2" x14ac:dyDescent="0.25">
      <c r="B1507" s="9"/>
    </row>
    <row r="1508" spans="2:2" x14ac:dyDescent="0.25">
      <c r="B1508" s="9"/>
    </row>
    <row r="1509" spans="2:2" x14ac:dyDescent="0.25">
      <c r="B1509" s="9"/>
    </row>
    <row r="1510" spans="2:2" x14ac:dyDescent="0.25">
      <c r="B1510" s="9"/>
    </row>
    <row r="1511" spans="2:2" x14ac:dyDescent="0.25">
      <c r="B1511" s="9"/>
    </row>
    <row r="1512" spans="2:2" x14ac:dyDescent="0.25">
      <c r="B1512" s="9"/>
    </row>
    <row r="1513" spans="2:2" x14ac:dyDescent="0.25">
      <c r="B1513" s="9"/>
    </row>
    <row r="1514" spans="2:2" x14ac:dyDescent="0.25">
      <c r="B1514" s="9"/>
    </row>
    <row r="1515" spans="2:2" x14ac:dyDescent="0.25">
      <c r="B1515" s="9"/>
    </row>
    <row r="1516" spans="2:2" x14ac:dyDescent="0.25">
      <c r="B1516" s="9"/>
    </row>
    <row r="1517" spans="2:2" x14ac:dyDescent="0.25">
      <c r="B1517" s="9"/>
    </row>
    <row r="1518" spans="2:2" x14ac:dyDescent="0.25">
      <c r="B1518" s="9"/>
    </row>
    <row r="1519" spans="2:2" x14ac:dyDescent="0.25">
      <c r="B1519" s="9"/>
    </row>
    <row r="1520" spans="2:2" x14ac:dyDescent="0.25">
      <c r="B1520" s="9"/>
    </row>
    <row r="1521" spans="2:2" x14ac:dyDescent="0.25">
      <c r="B1521" s="9"/>
    </row>
    <row r="1522" spans="2:2" x14ac:dyDescent="0.25">
      <c r="B1522" s="9"/>
    </row>
    <row r="1523" spans="2:2" x14ac:dyDescent="0.25">
      <c r="B1523" s="9"/>
    </row>
    <row r="1524" spans="2:2" x14ac:dyDescent="0.25">
      <c r="B1524" s="9"/>
    </row>
    <row r="1525" spans="2:2" x14ac:dyDescent="0.25">
      <c r="B1525" s="9"/>
    </row>
    <row r="1526" spans="2:2" x14ac:dyDescent="0.25">
      <c r="B1526" s="9"/>
    </row>
    <row r="1527" spans="2:2" x14ac:dyDescent="0.25">
      <c r="B1527" s="9"/>
    </row>
    <row r="1528" spans="2:2" x14ac:dyDescent="0.25">
      <c r="B1528" s="9"/>
    </row>
    <row r="1529" spans="2:2" x14ac:dyDescent="0.25">
      <c r="B1529" s="9"/>
    </row>
    <row r="1530" spans="2:2" x14ac:dyDescent="0.25">
      <c r="B1530" s="9"/>
    </row>
    <row r="1531" spans="2:2" x14ac:dyDescent="0.25">
      <c r="B1531" s="9"/>
    </row>
    <row r="1532" spans="2:2" x14ac:dyDescent="0.25">
      <c r="B1532" s="9"/>
    </row>
    <row r="1533" spans="2:2" x14ac:dyDescent="0.25">
      <c r="B1533" s="9"/>
    </row>
    <row r="1534" spans="2:2" x14ac:dyDescent="0.25">
      <c r="B1534" s="9"/>
    </row>
    <row r="1535" spans="2:2" x14ac:dyDescent="0.25">
      <c r="B1535" s="9"/>
    </row>
    <row r="1536" spans="2:2" x14ac:dyDescent="0.25">
      <c r="B1536" s="9"/>
    </row>
    <row r="1537" spans="2:2" x14ac:dyDescent="0.25">
      <c r="B1537" s="9"/>
    </row>
    <row r="1538" spans="2:2" x14ac:dyDescent="0.25">
      <c r="B1538" s="9"/>
    </row>
    <row r="1539" spans="2:2" x14ac:dyDescent="0.25">
      <c r="B1539" s="9"/>
    </row>
    <row r="1540" spans="2:2" x14ac:dyDescent="0.25">
      <c r="B1540" s="9"/>
    </row>
    <row r="1541" spans="2:2" x14ac:dyDescent="0.25">
      <c r="B1541" s="9"/>
    </row>
    <row r="1542" spans="2:2" x14ac:dyDescent="0.25">
      <c r="B1542" s="9"/>
    </row>
    <row r="1543" spans="2:2" x14ac:dyDescent="0.25">
      <c r="B1543" s="9"/>
    </row>
    <row r="1544" spans="2:2" x14ac:dyDescent="0.25">
      <c r="B1544" s="9"/>
    </row>
    <row r="1545" spans="2:2" x14ac:dyDescent="0.25">
      <c r="B1545" s="9"/>
    </row>
    <row r="1546" spans="2:2" x14ac:dyDescent="0.25">
      <c r="B1546" s="9"/>
    </row>
    <row r="1547" spans="2:2" x14ac:dyDescent="0.25">
      <c r="B1547" s="9"/>
    </row>
    <row r="1548" spans="2:2" x14ac:dyDescent="0.25">
      <c r="B1548" s="9"/>
    </row>
    <row r="1549" spans="2:2" x14ac:dyDescent="0.25">
      <c r="B1549" s="9"/>
    </row>
    <row r="1550" spans="2:2" x14ac:dyDescent="0.25">
      <c r="B1550" s="9"/>
    </row>
    <row r="1551" spans="2:2" x14ac:dyDescent="0.25">
      <c r="B1551" s="9"/>
    </row>
    <row r="1552" spans="2:2" x14ac:dyDescent="0.25">
      <c r="B1552" s="9"/>
    </row>
    <row r="1553" spans="2:2" x14ac:dyDescent="0.25">
      <c r="B1553" s="9"/>
    </row>
    <row r="1554" spans="2:2" x14ac:dyDescent="0.25">
      <c r="B1554" s="9"/>
    </row>
    <row r="1555" spans="2:2" x14ac:dyDescent="0.25">
      <c r="B1555" s="9"/>
    </row>
    <row r="1556" spans="2:2" x14ac:dyDescent="0.25">
      <c r="B1556" s="9"/>
    </row>
    <row r="1557" spans="2:2" x14ac:dyDescent="0.25">
      <c r="B1557" s="9"/>
    </row>
    <row r="1558" spans="2:2" x14ac:dyDescent="0.25">
      <c r="B1558" s="9"/>
    </row>
    <row r="1559" spans="2:2" x14ac:dyDescent="0.25">
      <c r="B1559" s="9"/>
    </row>
    <row r="1560" spans="2:2" x14ac:dyDescent="0.25">
      <c r="B1560" s="9"/>
    </row>
    <row r="1561" spans="2:2" x14ac:dyDescent="0.25">
      <c r="B1561" s="9"/>
    </row>
    <row r="1562" spans="2:2" x14ac:dyDescent="0.25">
      <c r="B1562" s="9"/>
    </row>
    <row r="1563" spans="2:2" x14ac:dyDescent="0.25">
      <c r="B1563" s="9"/>
    </row>
    <row r="1564" spans="2:2" x14ac:dyDescent="0.25">
      <c r="B1564" s="9"/>
    </row>
    <row r="1565" spans="2:2" x14ac:dyDescent="0.25">
      <c r="B1565" s="9"/>
    </row>
    <row r="1566" spans="2:2" x14ac:dyDescent="0.25">
      <c r="B1566" s="9"/>
    </row>
    <row r="1567" spans="2:2" x14ac:dyDescent="0.25">
      <c r="B1567" s="9"/>
    </row>
    <row r="1568" spans="2:2" x14ac:dyDescent="0.25">
      <c r="B1568" s="9"/>
    </row>
    <row r="1569" spans="2:2" x14ac:dyDescent="0.25">
      <c r="B1569" s="9"/>
    </row>
    <row r="1570" spans="2:2" x14ac:dyDescent="0.25">
      <c r="B1570" s="9"/>
    </row>
    <row r="1571" spans="2:2" x14ac:dyDescent="0.25">
      <c r="B1571" s="9"/>
    </row>
    <row r="1572" spans="2:2" x14ac:dyDescent="0.25">
      <c r="B1572" s="9"/>
    </row>
    <row r="1573" spans="2:2" x14ac:dyDescent="0.25">
      <c r="B1573" s="9"/>
    </row>
    <row r="1574" spans="2:2" x14ac:dyDescent="0.25">
      <c r="B1574" s="9"/>
    </row>
    <row r="1575" spans="2:2" x14ac:dyDescent="0.25">
      <c r="B1575" s="9"/>
    </row>
    <row r="1576" spans="2:2" x14ac:dyDescent="0.25">
      <c r="B1576" s="9"/>
    </row>
    <row r="1577" spans="2:2" x14ac:dyDescent="0.25">
      <c r="B1577" s="9"/>
    </row>
    <row r="1578" spans="2:2" x14ac:dyDescent="0.25">
      <c r="B1578" s="9"/>
    </row>
    <row r="1579" spans="2:2" x14ac:dyDescent="0.25">
      <c r="B1579" s="9"/>
    </row>
    <row r="1580" spans="2:2" x14ac:dyDescent="0.25">
      <c r="B1580" s="9"/>
    </row>
    <row r="1581" spans="2:2" x14ac:dyDescent="0.25">
      <c r="B1581" s="9"/>
    </row>
    <row r="1582" spans="2:2" x14ac:dyDescent="0.25">
      <c r="B1582" s="9"/>
    </row>
    <row r="1583" spans="2:2" x14ac:dyDescent="0.25">
      <c r="B1583" s="9"/>
    </row>
    <row r="1584" spans="2:2" x14ac:dyDescent="0.25">
      <c r="B1584" s="9"/>
    </row>
    <row r="1585" spans="2:2" x14ac:dyDescent="0.25">
      <c r="B1585" s="9"/>
    </row>
    <row r="1586" spans="2:2" x14ac:dyDescent="0.25">
      <c r="B1586" s="9"/>
    </row>
    <row r="1587" spans="2:2" x14ac:dyDescent="0.25">
      <c r="B1587" s="9"/>
    </row>
    <row r="1588" spans="2:2" x14ac:dyDescent="0.25">
      <c r="B1588" s="9"/>
    </row>
    <row r="1589" spans="2:2" x14ac:dyDescent="0.25">
      <c r="B1589" s="9"/>
    </row>
    <row r="1590" spans="2:2" x14ac:dyDescent="0.25">
      <c r="B1590" s="9"/>
    </row>
    <row r="1591" spans="2:2" x14ac:dyDescent="0.25">
      <c r="B1591" s="9"/>
    </row>
    <row r="1592" spans="2:2" x14ac:dyDescent="0.25">
      <c r="B1592" s="9"/>
    </row>
    <row r="1593" spans="2:2" x14ac:dyDescent="0.25">
      <c r="B1593" s="9"/>
    </row>
    <row r="1594" spans="2:2" x14ac:dyDescent="0.25">
      <c r="B1594" s="9"/>
    </row>
    <row r="1595" spans="2:2" x14ac:dyDescent="0.25">
      <c r="B1595" s="9"/>
    </row>
    <row r="1596" spans="2:2" x14ac:dyDescent="0.25">
      <c r="B1596" s="9"/>
    </row>
    <row r="1597" spans="2:2" x14ac:dyDescent="0.25">
      <c r="B1597" s="9"/>
    </row>
    <row r="1598" spans="2:2" x14ac:dyDescent="0.25">
      <c r="B1598" s="9"/>
    </row>
    <row r="1599" spans="2:2" x14ac:dyDescent="0.25">
      <c r="B1599" s="9"/>
    </row>
    <row r="1600" spans="2:2" x14ac:dyDescent="0.25">
      <c r="B1600" s="9"/>
    </row>
    <row r="1601" spans="2:2" x14ac:dyDescent="0.25">
      <c r="B1601" s="9"/>
    </row>
    <row r="1602" spans="2:2" x14ac:dyDescent="0.25">
      <c r="B1602" s="9"/>
    </row>
    <row r="1603" spans="2:2" x14ac:dyDescent="0.25">
      <c r="B1603" s="9"/>
    </row>
    <row r="1604" spans="2:2" x14ac:dyDescent="0.25">
      <c r="B1604" s="9"/>
    </row>
    <row r="1605" spans="2:2" x14ac:dyDescent="0.25">
      <c r="B1605" s="9"/>
    </row>
    <row r="1606" spans="2:2" x14ac:dyDescent="0.25">
      <c r="B1606" s="9"/>
    </row>
    <row r="1607" spans="2:2" x14ac:dyDescent="0.25">
      <c r="B1607" s="9"/>
    </row>
    <row r="1608" spans="2:2" x14ac:dyDescent="0.25">
      <c r="B1608" s="9"/>
    </row>
    <row r="1609" spans="2:2" x14ac:dyDescent="0.25">
      <c r="B1609" s="9"/>
    </row>
    <row r="1610" spans="2:2" x14ac:dyDescent="0.25">
      <c r="B1610" s="9"/>
    </row>
    <row r="1611" spans="2:2" x14ac:dyDescent="0.25">
      <c r="B1611" s="9"/>
    </row>
    <row r="1612" spans="2:2" x14ac:dyDescent="0.25">
      <c r="B1612" s="9"/>
    </row>
    <row r="1613" spans="2:2" x14ac:dyDescent="0.25">
      <c r="B1613" s="9"/>
    </row>
    <row r="1614" spans="2:2" x14ac:dyDescent="0.25">
      <c r="B1614" s="9"/>
    </row>
    <row r="1615" spans="2:2" x14ac:dyDescent="0.25">
      <c r="B1615" s="9"/>
    </row>
    <row r="1616" spans="2:2" x14ac:dyDescent="0.25">
      <c r="B1616" s="9"/>
    </row>
    <row r="1617" spans="2:2" x14ac:dyDescent="0.25">
      <c r="B1617" s="9"/>
    </row>
    <row r="1618" spans="2:2" x14ac:dyDescent="0.25">
      <c r="B1618" s="9"/>
    </row>
    <row r="1619" spans="2:2" x14ac:dyDescent="0.25">
      <c r="B1619" s="9"/>
    </row>
    <row r="1620" spans="2:2" x14ac:dyDescent="0.25">
      <c r="B1620" s="9"/>
    </row>
    <row r="1621" spans="2:2" x14ac:dyDescent="0.25">
      <c r="B1621" s="9"/>
    </row>
    <row r="1622" spans="2:2" x14ac:dyDescent="0.25">
      <c r="B1622" s="9"/>
    </row>
    <row r="1623" spans="2:2" x14ac:dyDescent="0.25">
      <c r="B1623" s="9"/>
    </row>
    <row r="1624" spans="2:2" x14ac:dyDescent="0.25">
      <c r="B1624" s="9"/>
    </row>
    <row r="1625" spans="2:2" x14ac:dyDescent="0.25">
      <c r="B1625" s="9"/>
    </row>
    <row r="1626" spans="2:2" x14ac:dyDescent="0.25">
      <c r="B1626" s="9"/>
    </row>
    <row r="1627" spans="2:2" x14ac:dyDescent="0.25">
      <c r="B1627" s="9"/>
    </row>
    <row r="1628" spans="2:2" x14ac:dyDescent="0.25">
      <c r="B1628" s="9"/>
    </row>
    <row r="1629" spans="2:2" x14ac:dyDescent="0.25">
      <c r="B1629" s="9"/>
    </row>
    <row r="1630" spans="2:2" x14ac:dyDescent="0.25">
      <c r="B1630" s="9"/>
    </row>
    <row r="1631" spans="2:2" x14ac:dyDescent="0.25">
      <c r="B1631" s="9"/>
    </row>
    <row r="1632" spans="2:2" x14ac:dyDescent="0.25">
      <c r="B1632" s="9"/>
    </row>
    <row r="1633" spans="2:2" x14ac:dyDescent="0.25">
      <c r="B1633" s="9"/>
    </row>
    <row r="1634" spans="2:2" x14ac:dyDescent="0.25">
      <c r="B1634" s="9"/>
    </row>
    <row r="1635" spans="2:2" x14ac:dyDescent="0.25">
      <c r="B1635" s="9"/>
    </row>
    <row r="1636" spans="2:2" x14ac:dyDescent="0.25">
      <c r="B1636" s="9"/>
    </row>
    <row r="1637" spans="2:2" x14ac:dyDescent="0.25">
      <c r="B1637" s="9"/>
    </row>
    <row r="1638" spans="2:2" x14ac:dyDescent="0.25">
      <c r="B1638" s="9"/>
    </row>
    <row r="1639" spans="2:2" x14ac:dyDescent="0.25">
      <c r="B1639" s="9"/>
    </row>
    <row r="1640" spans="2:2" x14ac:dyDescent="0.25">
      <c r="B1640" s="9"/>
    </row>
    <row r="1641" spans="2:2" x14ac:dyDescent="0.25">
      <c r="B1641" s="9"/>
    </row>
    <row r="1642" spans="2:2" x14ac:dyDescent="0.25">
      <c r="B1642" s="9"/>
    </row>
    <row r="1643" spans="2:2" x14ac:dyDescent="0.25">
      <c r="B1643" s="9"/>
    </row>
    <row r="1644" spans="2:2" x14ac:dyDescent="0.25">
      <c r="B1644" s="9"/>
    </row>
    <row r="1645" spans="2:2" x14ac:dyDescent="0.25">
      <c r="B1645" s="9"/>
    </row>
    <row r="1646" spans="2:2" x14ac:dyDescent="0.25">
      <c r="B1646" s="9"/>
    </row>
    <row r="1647" spans="2:2" x14ac:dyDescent="0.25">
      <c r="B1647" s="9"/>
    </row>
    <row r="1648" spans="2:2" x14ac:dyDescent="0.25">
      <c r="B1648" s="9"/>
    </row>
    <row r="1649" spans="2:2" x14ac:dyDescent="0.25">
      <c r="B1649" s="9"/>
    </row>
    <row r="1650" spans="2:2" x14ac:dyDescent="0.25">
      <c r="B1650" s="9"/>
    </row>
    <row r="1651" spans="2:2" x14ac:dyDescent="0.25">
      <c r="B1651" s="9"/>
    </row>
    <row r="1652" spans="2:2" x14ac:dyDescent="0.25">
      <c r="B1652" s="9"/>
    </row>
    <row r="1653" spans="2:2" x14ac:dyDescent="0.25">
      <c r="B1653" s="9"/>
    </row>
    <row r="1654" spans="2:2" x14ac:dyDescent="0.25">
      <c r="B1654" s="9"/>
    </row>
    <row r="1655" spans="2:2" x14ac:dyDescent="0.25">
      <c r="B1655" s="9"/>
    </row>
    <row r="1656" spans="2:2" x14ac:dyDescent="0.25">
      <c r="B1656" s="9"/>
    </row>
    <row r="1657" spans="2:2" x14ac:dyDescent="0.25">
      <c r="B1657" s="9"/>
    </row>
    <row r="1658" spans="2:2" x14ac:dyDescent="0.25">
      <c r="B1658" s="9"/>
    </row>
    <row r="1659" spans="2:2" x14ac:dyDescent="0.25">
      <c r="B1659" s="9"/>
    </row>
    <row r="1660" spans="2:2" x14ac:dyDescent="0.25">
      <c r="B1660" s="9"/>
    </row>
    <row r="1661" spans="2:2" x14ac:dyDescent="0.25">
      <c r="B1661" s="9"/>
    </row>
    <row r="1662" spans="2:2" x14ac:dyDescent="0.25">
      <c r="B1662" s="9"/>
    </row>
    <row r="1663" spans="2:2" x14ac:dyDescent="0.25">
      <c r="B1663" s="9"/>
    </row>
    <row r="1664" spans="2:2" x14ac:dyDescent="0.25">
      <c r="B1664" s="9"/>
    </row>
    <row r="1665" spans="2:2" x14ac:dyDescent="0.25">
      <c r="B1665" s="9"/>
    </row>
    <row r="1666" spans="2:2" x14ac:dyDescent="0.25">
      <c r="B1666" s="9"/>
    </row>
    <row r="1667" spans="2:2" x14ac:dyDescent="0.25">
      <c r="B1667" s="9"/>
    </row>
    <row r="1668" spans="2:2" x14ac:dyDescent="0.25">
      <c r="B1668" s="9"/>
    </row>
    <row r="1669" spans="2:2" x14ac:dyDescent="0.25">
      <c r="B1669" s="9"/>
    </row>
    <row r="1670" spans="2:2" x14ac:dyDescent="0.25">
      <c r="B1670" s="9"/>
    </row>
    <row r="1671" spans="2:2" x14ac:dyDescent="0.25">
      <c r="B1671" s="9"/>
    </row>
    <row r="1672" spans="2:2" x14ac:dyDescent="0.25">
      <c r="B1672" s="9"/>
    </row>
    <row r="1673" spans="2:2" x14ac:dyDescent="0.25">
      <c r="B1673" s="9"/>
    </row>
    <row r="1674" spans="2:2" x14ac:dyDescent="0.25">
      <c r="B1674" s="9"/>
    </row>
    <row r="1675" spans="2:2" x14ac:dyDescent="0.25">
      <c r="B1675" s="9"/>
    </row>
    <row r="1676" spans="2:2" x14ac:dyDescent="0.25">
      <c r="B1676" s="9"/>
    </row>
    <row r="1677" spans="2:2" x14ac:dyDescent="0.25">
      <c r="B1677" s="9"/>
    </row>
    <row r="1678" spans="2:2" x14ac:dyDescent="0.25">
      <c r="B1678" s="9"/>
    </row>
    <row r="1679" spans="2:2" x14ac:dyDescent="0.25">
      <c r="B1679" s="9"/>
    </row>
    <row r="1680" spans="2:2" x14ac:dyDescent="0.25">
      <c r="B1680" s="9"/>
    </row>
    <row r="1681" spans="2:2" x14ac:dyDescent="0.25">
      <c r="B1681" s="9"/>
    </row>
    <row r="1682" spans="2:2" x14ac:dyDescent="0.25">
      <c r="B1682" s="9"/>
    </row>
    <row r="1683" spans="2:2" x14ac:dyDescent="0.25">
      <c r="B1683" s="9"/>
    </row>
    <row r="1684" spans="2:2" x14ac:dyDescent="0.25">
      <c r="B1684" s="9"/>
    </row>
    <row r="1685" spans="2:2" x14ac:dyDescent="0.25">
      <c r="B1685" s="9"/>
    </row>
    <row r="1686" spans="2:2" x14ac:dyDescent="0.25">
      <c r="B1686" s="9"/>
    </row>
    <row r="1687" spans="2:2" x14ac:dyDescent="0.25">
      <c r="B1687" s="9"/>
    </row>
    <row r="1688" spans="2:2" x14ac:dyDescent="0.25">
      <c r="B1688" s="9"/>
    </row>
    <row r="1689" spans="2:2" x14ac:dyDescent="0.25">
      <c r="B1689" s="9"/>
    </row>
    <row r="1690" spans="2:2" x14ac:dyDescent="0.25">
      <c r="B1690" s="9"/>
    </row>
    <row r="1691" spans="2:2" x14ac:dyDescent="0.25">
      <c r="B1691" s="9"/>
    </row>
    <row r="1692" spans="2:2" x14ac:dyDescent="0.25">
      <c r="B1692" s="9"/>
    </row>
    <row r="1693" spans="2:2" x14ac:dyDescent="0.25">
      <c r="B1693" s="9"/>
    </row>
    <row r="1694" spans="2:2" x14ac:dyDescent="0.25">
      <c r="B1694" s="9"/>
    </row>
    <row r="1695" spans="2:2" x14ac:dyDescent="0.25">
      <c r="B1695" s="9"/>
    </row>
    <row r="1696" spans="2:2" x14ac:dyDescent="0.25">
      <c r="B1696" s="9"/>
    </row>
    <row r="1697" spans="2:2" x14ac:dyDescent="0.25">
      <c r="B1697" s="9"/>
    </row>
    <row r="1698" spans="2:2" x14ac:dyDescent="0.25">
      <c r="B1698" s="9"/>
    </row>
    <row r="1699" spans="2:2" x14ac:dyDescent="0.25">
      <c r="B1699" s="9"/>
    </row>
    <row r="1700" spans="2:2" x14ac:dyDescent="0.25">
      <c r="B1700" s="9"/>
    </row>
    <row r="1701" spans="2:2" x14ac:dyDescent="0.25">
      <c r="B1701" s="9"/>
    </row>
    <row r="1702" spans="2:2" x14ac:dyDescent="0.25">
      <c r="B1702" s="9"/>
    </row>
    <row r="1703" spans="2:2" x14ac:dyDescent="0.25">
      <c r="B1703" s="9"/>
    </row>
    <row r="1704" spans="2:2" x14ac:dyDescent="0.25">
      <c r="B1704" s="9"/>
    </row>
    <row r="1705" spans="2:2" x14ac:dyDescent="0.25">
      <c r="B1705" s="9"/>
    </row>
    <row r="1706" spans="2:2" x14ac:dyDescent="0.25">
      <c r="B1706" s="9"/>
    </row>
    <row r="1707" spans="2:2" x14ac:dyDescent="0.25">
      <c r="B1707" s="9"/>
    </row>
    <row r="1708" spans="2:2" x14ac:dyDescent="0.25">
      <c r="B1708" s="9"/>
    </row>
    <row r="1709" spans="2:2" x14ac:dyDescent="0.25">
      <c r="B1709" s="9"/>
    </row>
    <row r="1710" spans="2:2" x14ac:dyDescent="0.25">
      <c r="B1710" s="9"/>
    </row>
    <row r="1711" spans="2:2" x14ac:dyDescent="0.25">
      <c r="B1711" s="9"/>
    </row>
    <row r="1712" spans="2:2" x14ac:dyDescent="0.25">
      <c r="B1712" s="9"/>
    </row>
    <row r="1713" spans="2:2" x14ac:dyDescent="0.25">
      <c r="B1713" s="9"/>
    </row>
    <row r="1714" spans="2:2" x14ac:dyDescent="0.25">
      <c r="B1714" s="9"/>
    </row>
    <row r="1715" spans="2:2" x14ac:dyDescent="0.25">
      <c r="B1715" s="9"/>
    </row>
    <row r="1716" spans="2:2" x14ac:dyDescent="0.25">
      <c r="B1716" s="9"/>
    </row>
    <row r="1717" spans="2:2" x14ac:dyDescent="0.25">
      <c r="B1717" s="9"/>
    </row>
    <row r="1718" spans="2:2" x14ac:dyDescent="0.25">
      <c r="B1718" s="9"/>
    </row>
    <row r="1719" spans="2:2" x14ac:dyDescent="0.25">
      <c r="B1719" s="9"/>
    </row>
    <row r="1720" spans="2:2" x14ac:dyDescent="0.25">
      <c r="B1720" s="9"/>
    </row>
    <row r="1721" spans="2:2" x14ac:dyDescent="0.25">
      <c r="B1721" s="9"/>
    </row>
    <row r="1722" spans="2:2" x14ac:dyDescent="0.25">
      <c r="B1722" s="9"/>
    </row>
    <row r="1723" spans="2:2" x14ac:dyDescent="0.25">
      <c r="B1723" s="9"/>
    </row>
    <row r="1724" spans="2:2" x14ac:dyDescent="0.25">
      <c r="B1724" s="9"/>
    </row>
    <row r="1725" spans="2:2" x14ac:dyDescent="0.25">
      <c r="B1725" s="9"/>
    </row>
    <row r="1726" spans="2:2" x14ac:dyDescent="0.25">
      <c r="B1726" s="9"/>
    </row>
    <row r="1727" spans="2:2" x14ac:dyDescent="0.25">
      <c r="B1727" s="9"/>
    </row>
    <row r="1728" spans="2:2" x14ac:dyDescent="0.25">
      <c r="B1728" s="9"/>
    </row>
    <row r="1729" spans="2:2" x14ac:dyDescent="0.25">
      <c r="B1729" s="9"/>
    </row>
    <row r="1730" spans="2:2" x14ac:dyDescent="0.25">
      <c r="B1730" s="9"/>
    </row>
    <row r="1731" spans="2:2" x14ac:dyDescent="0.25">
      <c r="B1731" s="9"/>
    </row>
    <row r="1732" spans="2:2" x14ac:dyDescent="0.25">
      <c r="B1732" s="9"/>
    </row>
    <row r="1733" spans="2:2" x14ac:dyDescent="0.25">
      <c r="B1733" s="9"/>
    </row>
    <row r="1734" spans="2:2" x14ac:dyDescent="0.25">
      <c r="B1734" s="9"/>
    </row>
    <row r="1735" spans="2:2" x14ac:dyDescent="0.25">
      <c r="B1735" s="9"/>
    </row>
    <row r="1736" spans="2:2" x14ac:dyDescent="0.25">
      <c r="B1736" s="9"/>
    </row>
    <row r="1737" spans="2:2" x14ac:dyDescent="0.25">
      <c r="B1737" s="9"/>
    </row>
    <row r="1738" spans="2:2" x14ac:dyDescent="0.25">
      <c r="B1738" s="9"/>
    </row>
    <row r="1739" spans="2:2" x14ac:dyDescent="0.25">
      <c r="B1739" s="9"/>
    </row>
    <row r="1740" spans="2:2" x14ac:dyDescent="0.25">
      <c r="B1740" s="9"/>
    </row>
    <row r="1741" spans="2:2" x14ac:dyDescent="0.25">
      <c r="B1741" s="9"/>
    </row>
    <row r="1742" spans="2:2" x14ac:dyDescent="0.25">
      <c r="B1742" s="9"/>
    </row>
    <row r="1743" spans="2:2" x14ac:dyDescent="0.25">
      <c r="B1743" s="9"/>
    </row>
    <row r="1744" spans="2:2" x14ac:dyDescent="0.25">
      <c r="B1744" s="9"/>
    </row>
    <row r="1745" spans="2:2" x14ac:dyDescent="0.25">
      <c r="B1745" s="9"/>
    </row>
    <row r="1746" spans="2:2" x14ac:dyDescent="0.25">
      <c r="B1746" s="9"/>
    </row>
    <row r="1747" spans="2:2" x14ac:dyDescent="0.25">
      <c r="B1747" s="9"/>
    </row>
    <row r="1748" spans="2:2" x14ac:dyDescent="0.25">
      <c r="B1748" s="9"/>
    </row>
    <row r="1749" spans="2:2" x14ac:dyDescent="0.25">
      <c r="B1749" s="9"/>
    </row>
    <row r="1750" spans="2:2" x14ac:dyDescent="0.25">
      <c r="B1750" s="9"/>
    </row>
    <row r="1751" spans="2:2" x14ac:dyDescent="0.25">
      <c r="B1751" s="9"/>
    </row>
    <row r="1752" spans="2:2" x14ac:dyDescent="0.25">
      <c r="B1752" s="9"/>
    </row>
    <row r="1753" spans="2:2" x14ac:dyDescent="0.25">
      <c r="B1753" s="9"/>
    </row>
    <row r="1754" spans="2:2" x14ac:dyDescent="0.25">
      <c r="B1754" s="9"/>
    </row>
    <row r="1755" spans="2:2" x14ac:dyDescent="0.25">
      <c r="B1755" s="9"/>
    </row>
    <row r="1756" spans="2:2" x14ac:dyDescent="0.25">
      <c r="B1756" s="9"/>
    </row>
    <row r="1757" spans="2:2" x14ac:dyDescent="0.25">
      <c r="B1757" s="9"/>
    </row>
    <row r="1758" spans="2:2" x14ac:dyDescent="0.25">
      <c r="B1758" s="9"/>
    </row>
    <row r="1759" spans="2:2" x14ac:dyDescent="0.25">
      <c r="B1759" s="9"/>
    </row>
    <row r="1760" spans="2:2" x14ac:dyDescent="0.25">
      <c r="B1760" s="9"/>
    </row>
    <row r="1761" spans="2:2" x14ac:dyDescent="0.25">
      <c r="B1761" s="9"/>
    </row>
    <row r="1762" spans="2:2" x14ac:dyDescent="0.25">
      <c r="B1762" s="9"/>
    </row>
    <row r="1763" spans="2:2" x14ac:dyDescent="0.25">
      <c r="B1763" s="9"/>
    </row>
    <row r="1764" spans="2:2" x14ac:dyDescent="0.25">
      <c r="B1764" s="9"/>
    </row>
    <row r="1765" spans="2:2" x14ac:dyDescent="0.25">
      <c r="B1765" s="9"/>
    </row>
    <row r="1766" spans="2:2" x14ac:dyDescent="0.25">
      <c r="B1766" s="9"/>
    </row>
    <row r="1767" spans="2:2" x14ac:dyDescent="0.25">
      <c r="B1767" s="9"/>
    </row>
    <row r="1768" spans="2:2" x14ac:dyDescent="0.25">
      <c r="B1768" s="9"/>
    </row>
    <row r="1769" spans="2:2" x14ac:dyDescent="0.25">
      <c r="B1769" s="9"/>
    </row>
    <row r="1770" spans="2:2" x14ac:dyDescent="0.25">
      <c r="B1770" s="9"/>
    </row>
    <row r="1771" spans="2:2" x14ac:dyDescent="0.25">
      <c r="B1771" s="9"/>
    </row>
    <row r="1772" spans="2:2" x14ac:dyDescent="0.25">
      <c r="B1772" s="9"/>
    </row>
    <row r="1773" spans="2:2" x14ac:dyDescent="0.25">
      <c r="B1773" s="9"/>
    </row>
    <row r="1774" spans="2:2" x14ac:dyDescent="0.25">
      <c r="B1774" s="9"/>
    </row>
    <row r="1775" spans="2:2" x14ac:dyDescent="0.25">
      <c r="B1775" s="9"/>
    </row>
    <row r="1776" spans="2:2" x14ac:dyDescent="0.25">
      <c r="B1776" s="9"/>
    </row>
    <row r="1777" spans="2:2" x14ac:dyDescent="0.25">
      <c r="B1777" s="9"/>
    </row>
    <row r="1778" spans="2:2" x14ac:dyDescent="0.25">
      <c r="B1778" s="9"/>
    </row>
    <row r="1779" spans="2:2" x14ac:dyDescent="0.25">
      <c r="B1779" s="9"/>
    </row>
    <row r="1780" spans="2:2" x14ac:dyDescent="0.25">
      <c r="B1780" s="9"/>
    </row>
    <row r="1781" spans="2:2" x14ac:dyDescent="0.25">
      <c r="B1781" s="9"/>
    </row>
    <row r="1782" spans="2:2" x14ac:dyDescent="0.25">
      <c r="B1782" s="9"/>
    </row>
    <row r="1783" spans="2:2" x14ac:dyDescent="0.25">
      <c r="B1783" s="9"/>
    </row>
    <row r="1784" spans="2:2" x14ac:dyDescent="0.25">
      <c r="B1784" s="9"/>
    </row>
    <row r="1785" spans="2:2" x14ac:dyDescent="0.25">
      <c r="B1785" s="9"/>
    </row>
    <row r="1786" spans="2:2" x14ac:dyDescent="0.25">
      <c r="B1786" s="9"/>
    </row>
    <row r="1787" spans="2:2" x14ac:dyDescent="0.25">
      <c r="B1787" s="9"/>
    </row>
    <row r="1788" spans="2:2" x14ac:dyDescent="0.25">
      <c r="B1788" s="9"/>
    </row>
    <row r="1789" spans="2:2" x14ac:dyDescent="0.25">
      <c r="B1789" s="9"/>
    </row>
    <row r="1790" spans="2:2" x14ac:dyDescent="0.25">
      <c r="B1790" s="9"/>
    </row>
    <row r="1791" spans="2:2" x14ac:dyDescent="0.25">
      <c r="B1791" s="9"/>
    </row>
    <row r="1792" spans="2:2" x14ac:dyDescent="0.25">
      <c r="B1792" s="9"/>
    </row>
    <row r="1793" spans="2:2" x14ac:dyDescent="0.25">
      <c r="B1793" s="9"/>
    </row>
    <row r="1794" spans="2:2" x14ac:dyDescent="0.25">
      <c r="B1794" s="9"/>
    </row>
    <row r="1795" spans="2:2" x14ac:dyDescent="0.25">
      <c r="B1795" s="9"/>
    </row>
    <row r="1796" spans="2:2" x14ac:dyDescent="0.25">
      <c r="B1796" s="9"/>
    </row>
    <row r="1797" spans="2:2" x14ac:dyDescent="0.25">
      <c r="B1797" s="9"/>
    </row>
    <row r="1798" spans="2:2" x14ac:dyDescent="0.25">
      <c r="B1798" s="9"/>
    </row>
    <row r="1799" spans="2:2" x14ac:dyDescent="0.25">
      <c r="B1799" s="9"/>
    </row>
    <row r="1800" spans="2:2" x14ac:dyDescent="0.25">
      <c r="B1800" s="9"/>
    </row>
    <row r="1801" spans="2:2" x14ac:dyDescent="0.25">
      <c r="B1801" s="9"/>
    </row>
    <row r="1802" spans="2:2" x14ac:dyDescent="0.25">
      <c r="B1802" s="9"/>
    </row>
    <row r="1803" spans="2:2" x14ac:dyDescent="0.25">
      <c r="B1803" s="9"/>
    </row>
    <row r="1804" spans="2:2" x14ac:dyDescent="0.25">
      <c r="B1804" s="9"/>
    </row>
    <row r="1805" spans="2:2" x14ac:dyDescent="0.25">
      <c r="B1805" s="9"/>
    </row>
    <row r="1806" spans="2:2" x14ac:dyDescent="0.25">
      <c r="B1806" s="9"/>
    </row>
    <row r="1807" spans="2:2" x14ac:dyDescent="0.25">
      <c r="B1807" s="9"/>
    </row>
    <row r="1808" spans="2:2" x14ac:dyDescent="0.25">
      <c r="B1808" s="9"/>
    </row>
    <row r="1809" spans="2:2" x14ac:dyDescent="0.25">
      <c r="B1809" s="9"/>
    </row>
    <row r="1810" spans="2:2" x14ac:dyDescent="0.25">
      <c r="B1810" s="9"/>
    </row>
    <row r="1811" spans="2:2" x14ac:dyDescent="0.25">
      <c r="B1811" s="9"/>
    </row>
    <row r="1812" spans="2:2" x14ac:dyDescent="0.25">
      <c r="B1812" s="9"/>
    </row>
    <row r="1813" spans="2:2" x14ac:dyDescent="0.25">
      <c r="B1813" s="9"/>
    </row>
    <row r="1814" spans="2:2" x14ac:dyDescent="0.25">
      <c r="B1814" s="9"/>
    </row>
    <row r="1815" spans="2:2" x14ac:dyDescent="0.25">
      <c r="B1815" s="9"/>
    </row>
    <row r="1816" spans="2:2" x14ac:dyDescent="0.25">
      <c r="B1816" s="9"/>
    </row>
    <row r="1817" spans="2:2" x14ac:dyDescent="0.25">
      <c r="B1817" s="9"/>
    </row>
    <row r="1818" spans="2:2" x14ac:dyDescent="0.25">
      <c r="B1818" s="9"/>
    </row>
    <row r="1819" spans="2:2" x14ac:dyDescent="0.25">
      <c r="B1819" s="9"/>
    </row>
    <row r="1820" spans="2:2" x14ac:dyDescent="0.25">
      <c r="B1820" s="9"/>
    </row>
    <row r="1821" spans="2:2" x14ac:dyDescent="0.25">
      <c r="B1821" s="9"/>
    </row>
    <row r="1822" spans="2:2" x14ac:dyDescent="0.25">
      <c r="B1822" s="9"/>
    </row>
    <row r="1823" spans="2:2" x14ac:dyDescent="0.25">
      <c r="B1823" s="9"/>
    </row>
    <row r="1824" spans="2:2" x14ac:dyDescent="0.25">
      <c r="B1824" s="9"/>
    </row>
    <row r="1825" spans="2:2" x14ac:dyDescent="0.25">
      <c r="B1825" s="9"/>
    </row>
    <row r="1826" spans="2:2" x14ac:dyDescent="0.25">
      <c r="B1826" s="9"/>
    </row>
    <row r="1827" spans="2:2" x14ac:dyDescent="0.25">
      <c r="B1827" s="9"/>
    </row>
    <row r="1828" spans="2:2" x14ac:dyDescent="0.25">
      <c r="B1828" s="9"/>
    </row>
    <row r="1829" spans="2:2" x14ac:dyDescent="0.25">
      <c r="B1829" s="9"/>
    </row>
    <row r="1830" spans="2:2" x14ac:dyDescent="0.25">
      <c r="B1830" s="9"/>
    </row>
    <row r="1831" spans="2:2" x14ac:dyDescent="0.25">
      <c r="B1831" s="9"/>
    </row>
    <row r="1832" spans="2:2" x14ac:dyDescent="0.25">
      <c r="B1832" s="9"/>
    </row>
    <row r="1833" spans="2:2" x14ac:dyDescent="0.25">
      <c r="B1833" s="9"/>
    </row>
    <row r="1834" spans="2:2" x14ac:dyDescent="0.25">
      <c r="B1834" s="9"/>
    </row>
    <row r="1835" spans="2:2" x14ac:dyDescent="0.25">
      <c r="B1835" s="9"/>
    </row>
    <row r="1836" spans="2:2" x14ac:dyDescent="0.25">
      <c r="B1836" s="9"/>
    </row>
    <row r="1837" spans="2:2" x14ac:dyDescent="0.25">
      <c r="B1837" s="9"/>
    </row>
    <row r="1838" spans="2:2" x14ac:dyDescent="0.25">
      <c r="B1838" s="9"/>
    </row>
    <row r="1839" spans="2:2" x14ac:dyDescent="0.25">
      <c r="B1839" s="9"/>
    </row>
    <row r="1840" spans="2:2" x14ac:dyDescent="0.25">
      <c r="B1840" s="9"/>
    </row>
    <row r="1841" spans="2:2" x14ac:dyDescent="0.25">
      <c r="B1841" s="9"/>
    </row>
    <row r="1842" spans="2:2" x14ac:dyDescent="0.25">
      <c r="B1842" s="9"/>
    </row>
    <row r="1843" spans="2:2" x14ac:dyDescent="0.25">
      <c r="B1843" s="9"/>
    </row>
    <row r="1844" spans="2:2" x14ac:dyDescent="0.25">
      <c r="B1844" s="9"/>
    </row>
    <row r="1845" spans="2:2" x14ac:dyDescent="0.25">
      <c r="B1845" s="9"/>
    </row>
    <row r="1846" spans="2:2" x14ac:dyDescent="0.25">
      <c r="B1846" s="9"/>
    </row>
    <row r="1847" spans="2:2" x14ac:dyDescent="0.25">
      <c r="B1847" s="9"/>
    </row>
    <row r="1848" spans="2:2" x14ac:dyDescent="0.25">
      <c r="B1848" s="9"/>
    </row>
    <row r="1849" spans="2:2" x14ac:dyDescent="0.25">
      <c r="B1849" s="9"/>
    </row>
    <row r="1850" spans="2:2" x14ac:dyDescent="0.25">
      <c r="B1850" s="9"/>
    </row>
    <row r="1851" spans="2:2" x14ac:dyDescent="0.25">
      <c r="B1851" s="9"/>
    </row>
    <row r="1852" spans="2:2" x14ac:dyDescent="0.25">
      <c r="B1852" s="9"/>
    </row>
    <row r="1853" spans="2:2" x14ac:dyDescent="0.25">
      <c r="B1853" s="9"/>
    </row>
    <row r="1854" spans="2:2" x14ac:dyDescent="0.25">
      <c r="B1854" s="9"/>
    </row>
    <row r="1855" spans="2:2" x14ac:dyDescent="0.25">
      <c r="B1855" s="9"/>
    </row>
    <row r="1856" spans="2:2" x14ac:dyDescent="0.25">
      <c r="B1856" s="9"/>
    </row>
    <row r="1857" spans="2:2" x14ac:dyDescent="0.25">
      <c r="B1857" s="9"/>
    </row>
    <row r="1858" spans="2:2" x14ac:dyDescent="0.25">
      <c r="B1858" s="9"/>
    </row>
    <row r="1859" spans="2:2" x14ac:dyDescent="0.25">
      <c r="B1859" s="9"/>
    </row>
    <row r="1860" spans="2:2" x14ac:dyDescent="0.25">
      <c r="B1860" s="9"/>
    </row>
    <row r="1861" spans="2:2" x14ac:dyDescent="0.25">
      <c r="B1861" s="9"/>
    </row>
    <row r="1862" spans="2:2" x14ac:dyDescent="0.25">
      <c r="B1862" s="9"/>
    </row>
    <row r="1863" spans="2:2" x14ac:dyDescent="0.25">
      <c r="B1863" s="9"/>
    </row>
    <row r="1864" spans="2:2" x14ac:dyDescent="0.25">
      <c r="B1864" s="9"/>
    </row>
    <row r="1865" spans="2:2" x14ac:dyDescent="0.25">
      <c r="B1865" s="9"/>
    </row>
    <row r="1866" spans="2:2" x14ac:dyDescent="0.25">
      <c r="B1866" s="9"/>
    </row>
    <row r="1867" spans="2:2" x14ac:dyDescent="0.25">
      <c r="B1867" s="9"/>
    </row>
    <row r="1868" spans="2:2" x14ac:dyDescent="0.25">
      <c r="B1868" s="9"/>
    </row>
    <row r="1869" spans="2:2" x14ac:dyDescent="0.25">
      <c r="B1869" s="9"/>
    </row>
    <row r="1870" spans="2:2" x14ac:dyDescent="0.25">
      <c r="B1870" s="9"/>
    </row>
    <row r="1871" spans="2:2" x14ac:dyDescent="0.25">
      <c r="B1871" s="9"/>
    </row>
    <row r="1872" spans="2:2" x14ac:dyDescent="0.25">
      <c r="B1872" s="9"/>
    </row>
    <row r="1873" spans="2:2" x14ac:dyDescent="0.25">
      <c r="B1873" s="9"/>
    </row>
    <row r="1874" spans="2:2" x14ac:dyDescent="0.25">
      <c r="B1874" s="9"/>
    </row>
    <row r="1875" spans="2:2" x14ac:dyDescent="0.25">
      <c r="B1875" s="9"/>
    </row>
    <row r="1876" spans="2:2" x14ac:dyDescent="0.25">
      <c r="B1876" s="9"/>
    </row>
    <row r="1877" spans="2:2" x14ac:dyDescent="0.25">
      <c r="B1877" s="9"/>
    </row>
    <row r="1878" spans="2:2" x14ac:dyDescent="0.25">
      <c r="B1878" s="9"/>
    </row>
    <row r="1879" spans="2:2" x14ac:dyDescent="0.25">
      <c r="B1879" s="9"/>
    </row>
    <row r="1880" spans="2:2" x14ac:dyDescent="0.25">
      <c r="B1880" s="9"/>
    </row>
    <row r="1881" spans="2:2" x14ac:dyDescent="0.25">
      <c r="B1881" s="9"/>
    </row>
    <row r="1882" spans="2:2" x14ac:dyDescent="0.25">
      <c r="B1882" s="9"/>
    </row>
    <row r="1883" spans="2:2" x14ac:dyDescent="0.25">
      <c r="B1883" s="9"/>
    </row>
    <row r="1884" spans="2:2" x14ac:dyDescent="0.25">
      <c r="B1884" s="9"/>
    </row>
    <row r="1885" spans="2:2" x14ac:dyDescent="0.25">
      <c r="B1885" s="9"/>
    </row>
    <row r="1886" spans="2:2" x14ac:dyDescent="0.25">
      <c r="B1886" s="9"/>
    </row>
    <row r="1887" spans="2:2" x14ac:dyDescent="0.25">
      <c r="B1887" s="9"/>
    </row>
    <row r="1888" spans="2:2" x14ac:dyDescent="0.25">
      <c r="B1888" s="9"/>
    </row>
    <row r="1889" spans="2:2" x14ac:dyDescent="0.25">
      <c r="B1889" s="9"/>
    </row>
    <row r="1890" spans="2:2" x14ac:dyDescent="0.25">
      <c r="B1890" s="9"/>
    </row>
    <row r="1891" spans="2:2" x14ac:dyDescent="0.25">
      <c r="B1891" s="9"/>
    </row>
    <row r="1892" spans="2:2" x14ac:dyDescent="0.25">
      <c r="B1892" s="9"/>
    </row>
    <row r="1893" spans="2:2" x14ac:dyDescent="0.25">
      <c r="B1893" s="9"/>
    </row>
    <row r="1894" spans="2:2" x14ac:dyDescent="0.25">
      <c r="B1894" s="9"/>
    </row>
    <row r="1895" spans="2:2" x14ac:dyDescent="0.25">
      <c r="B1895" s="9"/>
    </row>
    <row r="1896" spans="2:2" x14ac:dyDescent="0.25">
      <c r="B1896" s="9"/>
    </row>
    <row r="1897" spans="2:2" x14ac:dyDescent="0.25">
      <c r="B1897" s="9"/>
    </row>
    <row r="1898" spans="2:2" x14ac:dyDescent="0.25">
      <c r="B1898" s="9"/>
    </row>
    <row r="1899" spans="2:2" x14ac:dyDescent="0.25">
      <c r="B1899" s="9"/>
    </row>
    <row r="1900" spans="2:2" x14ac:dyDescent="0.25">
      <c r="B1900" s="9"/>
    </row>
    <row r="1901" spans="2:2" x14ac:dyDescent="0.25">
      <c r="B1901" s="9"/>
    </row>
    <row r="1902" spans="2:2" x14ac:dyDescent="0.25">
      <c r="B1902" s="9"/>
    </row>
    <row r="1903" spans="2:2" x14ac:dyDescent="0.25">
      <c r="B1903" s="9"/>
    </row>
    <row r="1904" spans="2:2" x14ac:dyDescent="0.25">
      <c r="B1904" s="9"/>
    </row>
    <row r="1905" spans="2:2" x14ac:dyDescent="0.25">
      <c r="B1905" s="9"/>
    </row>
    <row r="1906" spans="2:2" x14ac:dyDescent="0.25">
      <c r="B1906" s="9"/>
    </row>
    <row r="1907" spans="2:2" x14ac:dyDescent="0.25">
      <c r="B1907" s="9"/>
    </row>
    <row r="1908" spans="2:2" x14ac:dyDescent="0.25">
      <c r="B1908" s="9"/>
    </row>
    <row r="1909" spans="2:2" x14ac:dyDescent="0.25">
      <c r="B1909" s="9"/>
    </row>
    <row r="1910" spans="2:2" x14ac:dyDescent="0.25">
      <c r="B1910" s="9"/>
    </row>
    <row r="1911" spans="2:2" x14ac:dyDescent="0.25">
      <c r="B1911" s="9"/>
    </row>
    <row r="1912" spans="2:2" x14ac:dyDescent="0.25">
      <c r="B1912" s="9"/>
    </row>
    <row r="1913" spans="2:2" x14ac:dyDescent="0.25">
      <c r="B1913" s="9"/>
    </row>
    <row r="1914" spans="2:2" x14ac:dyDescent="0.25">
      <c r="B1914" s="9"/>
    </row>
    <row r="1915" spans="2:2" x14ac:dyDescent="0.25">
      <c r="B1915" s="9"/>
    </row>
    <row r="1916" spans="2:2" x14ac:dyDescent="0.25">
      <c r="B1916" s="9"/>
    </row>
    <row r="1917" spans="2:2" x14ac:dyDescent="0.25">
      <c r="B1917" s="9"/>
    </row>
    <row r="1918" spans="2:2" x14ac:dyDescent="0.25">
      <c r="B1918" s="9"/>
    </row>
    <row r="1919" spans="2:2" x14ac:dyDescent="0.25">
      <c r="B1919" s="9"/>
    </row>
    <row r="1920" spans="2:2" x14ac:dyDescent="0.25">
      <c r="B1920" s="9"/>
    </row>
    <row r="1921" spans="2:2" x14ac:dyDescent="0.25">
      <c r="B1921" s="9"/>
    </row>
    <row r="1922" spans="2:2" x14ac:dyDescent="0.25">
      <c r="B1922" s="9"/>
    </row>
    <row r="1923" spans="2:2" x14ac:dyDescent="0.25">
      <c r="B1923" s="9"/>
    </row>
    <row r="1924" spans="2:2" x14ac:dyDescent="0.25">
      <c r="B1924" s="9"/>
    </row>
    <row r="1925" spans="2:2" x14ac:dyDescent="0.25">
      <c r="B1925" s="9"/>
    </row>
    <row r="1926" spans="2:2" x14ac:dyDescent="0.25">
      <c r="B1926" s="9"/>
    </row>
    <row r="1927" spans="2:2" x14ac:dyDescent="0.25">
      <c r="B1927" s="9"/>
    </row>
    <row r="1928" spans="2:2" x14ac:dyDescent="0.25">
      <c r="B1928" s="9"/>
    </row>
    <row r="1929" spans="2:2" x14ac:dyDescent="0.25">
      <c r="B1929" s="9"/>
    </row>
    <row r="1930" spans="2:2" x14ac:dyDescent="0.25">
      <c r="B1930" s="9"/>
    </row>
    <row r="1931" spans="2:2" x14ac:dyDescent="0.25">
      <c r="B1931" s="9"/>
    </row>
    <row r="1932" spans="2:2" x14ac:dyDescent="0.25">
      <c r="B1932" s="9"/>
    </row>
    <row r="1933" spans="2:2" x14ac:dyDescent="0.25">
      <c r="B1933" s="9"/>
    </row>
    <row r="1934" spans="2:2" x14ac:dyDescent="0.25">
      <c r="B1934" s="9"/>
    </row>
    <row r="1935" spans="2:2" x14ac:dyDescent="0.25">
      <c r="B1935" s="9"/>
    </row>
    <row r="1936" spans="2:2" x14ac:dyDescent="0.25">
      <c r="B1936" s="9"/>
    </row>
    <row r="1937" spans="2:2" x14ac:dyDescent="0.25">
      <c r="B1937" s="9"/>
    </row>
    <row r="1938" spans="2:2" x14ac:dyDescent="0.25">
      <c r="B1938" s="9"/>
    </row>
    <row r="1939" spans="2:2" x14ac:dyDescent="0.25">
      <c r="B1939" s="9"/>
    </row>
    <row r="1940" spans="2:2" x14ac:dyDescent="0.25">
      <c r="B1940" s="9"/>
    </row>
    <row r="1941" spans="2:2" x14ac:dyDescent="0.25">
      <c r="B1941" s="9"/>
    </row>
    <row r="1942" spans="2:2" x14ac:dyDescent="0.25">
      <c r="B1942" s="9"/>
    </row>
    <row r="1943" spans="2:2" x14ac:dyDescent="0.25">
      <c r="B1943" s="9"/>
    </row>
    <row r="1944" spans="2:2" x14ac:dyDescent="0.25">
      <c r="B1944" s="9"/>
    </row>
    <row r="1945" spans="2:2" x14ac:dyDescent="0.25">
      <c r="B1945" s="9"/>
    </row>
    <row r="1946" spans="2:2" x14ac:dyDescent="0.25">
      <c r="B1946" s="9"/>
    </row>
    <row r="1947" spans="2:2" x14ac:dyDescent="0.25">
      <c r="B1947" s="9"/>
    </row>
    <row r="1948" spans="2:2" x14ac:dyDescent="0.25">
      <c r="B1948" s="9"/>
    </row>
    <row r="1949" spans="2:2" x14ac:dyDescent="0.25">
      <c r="B1949" s="9"/>
    </row>
    <row r="1950" spans="2:2" x14ac:dyDescent="0.25">
      <c r="B1950" s="9"/>
    </row>
    <row r="1951" spans="2:2" x14ac:dyDescent="0.25">
      <c r="B1951" s="9"/>
    </row>
    <row r="1952" spans="2:2" x14ac:dyDescent="0.25">
      <c r="B1952" s="9"/>
    </row>
    <row r="1953" spans="2:2" x14ac:dyDescent="0.25">
      <c r="B1953" s="9"/>
    </row>
    <row r="1954" spans="2:2" x14ac:dyDescent="0.25">
      <c r="B1954" s="9"/>
    </row>
    <row r="1955" spans="2:2" x14ac:dyDescent="0.25">
      <c r="B1955" s="9"/>
    </row>
    <row r="1956" spans="2:2" x14ac:dyDescent="0.25">
      <c r="B1956" s="9"/>
    </row>
    <row r="1957" spans="2:2" x14ac:dyDescent="0.25">
      <c r="B1957" s="9"/>
    </row>
    <row r="1958" spans="2:2" x14ac:dyDescent="0.25">
      <c r="B1958" s="9"/>
    </row>
    <row r="1959" spans="2:2" x14ac:dyDescent="0.25">
      <c r="B1959" s="9"/>
    </row>
    <row r="1960" spans="2:2" x14ac:dyDescent="0.25">
      <c r="B1960" s="9"/>
    </row>
    <row r="1961" spans="2:2" x14ac:dyDescent="0.25">
      <c r="B1961" s="9"/>
    </row>
    <row r="1962" spans="2:2" x14ac:dyDescent="0.25">
      <c r="B1962" s="9"/>
    </row>
    <row r="1963" spans="2:2" x14ac:dyDescent="0.25">
      <c r="B1963" s="9"/>
    </row>
    <row r="1964" spans="2:2" x14ac:dyDescent="0.25">
      <c r="B1964" s="9"/>
    </row>
    <row r="1965" spans="2:2" x14ac:dyDescent="0.25">
      <c r="B1965" s="9"/>
    </row>
    <row r="1966" spans="2:2" x14ac:dyDescent="0.25">
      <c r="B1966" s="9"/>
    </row>
    <row r="1967" spans="2:2" x14ac:dyDescent="0.25">
      <c r="B1967" s="9"/>
    </row>
    <row r="1968" spans="2:2" x14ac:dyDescent="0.25">
      <c r="B1968" s="9"/>
    </row>
    <row r="1969" spans="2:2" x14ac:dyDescent="0.25">
      <c r="B1969" s="9"/>
    </row>
    <row r="1970" spans="2:2" x14ac:dyDescent="0.25">
      <c r="B1970" s="9"/>
    </row>
    <row r="1971" spans="2:2" x14ac:dyDescent="0.25">
      <c r="B1971" s="9"/>
    </row>
    <row r="1972" spans="2:2" x14ac:dyDescent="0.25">
      <c r="B1972" s="9"/>
    </row>
    <row r="1973" spans="2:2" x14ac:dyDescent="0.25">
      <c r="B1973" s="9"/>
    </row>
    <row r="1974" spans="2:2" x14ac:dyDescent="0.25">
      <c r="B1974" s="9"/>
    </row>
    <row r="1975" spans="2:2" x14ac:dyDescent="0.25">
      <c r="B1975" s="9"/>
    </row>
    <row r="1976" spans="2:2" x14ac:dyDescent="0.25">
      <c r="B1976" s="9"/>
    </row>
    <row r="1977" spans="2:2" x14ac:dyDescent="0.25">
      <c r="B1977" s="9"/>
    </row>
    <row r="1978" spans="2:2" x14ac:dyDescent="0.25">
      <c r="B1978" s="9"/>
    </row>
    <row r="1979" spans="2:2" x14ac:dyDescent="0.25">
      <c r="B1979" s="9"/>
    </row>
    <row r="1980" spans="2:2" x14ac:dyDescent="0.25">
      <c r="B1980" s="9"/>
    </row>
    <row r="1981" spans="2:2" x14ac:dyDescent="0.25">
      <c r="B1981" s="9"/>
    </row>
    <row r="1982" spans="2:2" x14ac:dyDescent="0.25">
      <c r="B1982" s="9"/>
    </row>
    <row r="1983" spans="2:2" x14ac:dyDescent="0.25">
      <c r="B1983" s="9"/>
    </row>
    <row r="1984" spans="2:2" x14ac:dyDescent="0.25">
      <c r="B1984" s="9"/>
    </row>
    <row r="1985" spans="2:2" x14ac:dyDescent="0.25">
      <c r="B1985" s="9"/>
    </row>
    <row r="1986" spans="2:2" x14ac:dyDescent="0.25">
      <c r="B1986" s="9"/>
    </row>
    <row r="1987" spans="2:2" x14ac:dyDescent="0.25">
      <c r="B1987" s="9"/>
    </row>
    <row r="1988" spans="2:2" x14ac:dyDescent="0.25">
      <c r="B1988" s="9"/>
    </row>
    <row r="1989" spans="2:2" x14ac:dyDescent="0.25">
      <c r="B1989" s="9"/>
    </row>
    <row r="1990" spans="2:2" x14ac:dyDescent="0.25">
      <c r="B1990" s="9"/>
    </row>
    <row r="1991" spans="2:2" x14ac:dyDescent="0.25">
      <c r="B1991" s="9"/>
    </row>
    <row r="1992" spans="2:2" x14ac:dyDescent="0.25">
      <c r="B1992" s="9"/>
    </row>
    <row r="1993" spans="2:2" x14ac:dyDescent="0.25">
      <c r="B1993" s="9"/>
    </row>
    <row r="1994" spans="2:2" x14ac:dyDescent="0.25">
      <c r="B1994" s="9"/>
    </row>
    <row r="1995" spans="2:2" x14ac:dyDescent="0.25">
      <c r="B1995" s="9"/>
    </row>
    <row r="1996" spans="2:2" x14ac:dyDescent="0.25">
      <c r="B1996" s="9"/>
    </row>
    <row r="1997" spans="2:2" x14ac:dyDescent="0.25">
      <c r="B1997" s="9"/>
    </row>
    <row r="1998" spans="2:2" x14ac:dyDescent="0.25">
      <c r="B1998" s="9"/>
    </row>
    <row r="1999" spans="2:2" x14ac:dyDescent="0.25">
      <c r="B1999" s="9"/>
    </row>
    <row r="2000" spans="2:2" x14ac:dyDescent="0.25">
      <c r="B2000" s="9"/>
    </row>
    <row r="2001" spans="2:2" x14ac:dyDescent="0.25">
      <c r="B2001" s="9"/>
    </row>
    <row r="2002" spans="2:2" x14ac:dyDescent="0.25">
      <c r="B2002" s="9"/>
    </row>
    <row r="2003" spans="2:2" x14ac:dyDescent="0.25">
      <c r="B2003" s="9"/>
    </row>
    <row r="2004" spans="2:2" x14ac:dyDescent="0.25">
      <c r="B2004" s="9"/>
    </row>
    <row r="2005" spans="2:2" x14ac:dyDescent="0.25">
      <c r="B2005" s="9"/>
    </row>
    <row r="2006" spans="2:2" x14ac:dyDescent="0.25">
      <c r="B2006" s="9"/>
    </row>
    <row r="2007" spans="2:2" x14ac:dyDescent="0.25">
      <c r="B2007" s="9"/>
    </row>
    <row r="2008" spans="2:2" x14ac:dyDescent="0.25">
      <c r="B2008" s="9"/>
    </row>
    <row r="2009" spans="2:2" x14ac:dyDescent="0.25">
      <c r="B2009" s="9"/>
    </row>
    <row r="2010" spans="2:2" x14ac:dyDescent="0.25">
      <c r="B2010" s="9"/>
    </row>
    <row r="2011" spans="2:2" x14ac:dyDescent="0.25">
      <c r="B2011" s="9"/>
    </row>
    <row r="2012" spans="2:2" x14ac:dyDescent="0.25">
      <c r="B2012" s="9"/>
    </row>
    <row r="2013" spans="2:2" x14ac:dyDescent="0.25">
      <c r="B2013" s="9"/>
    </row>
    <row r="2014" spans="2:2" x14ac:dyDescent="0.25">
      <c r="B2014" s="9"/>
    </row>
    <row r="2015" spans="2:2" x14ac:dyDescent="0.25">
      <c r="B2015" s="9"/>
    </row>
    <row r="2016" spans="2:2" x14ac:dyDescent="0.25">
      <c r="B2016" s="9"/>
    </row>
    <row r="2017" spans="2:2" x14ac:dyDescent="0.25">
      <c r="B2017" s="9"/>
    </row>
    <row r="2018" spans="2:2" x14ac:dyDescent="0.25">
      <c r="B2018" s="9"/>
    </row>
    <row r="2019" spans="2:2" x14ac:dyDescent="0.25">
      <c r="B2019" s="9"/>
    </row>
    <row r="2020" spans="2:2" x14ac:dyDescent="0.25">
      <c r="B2020" s="9"/>
    </row>
    <row r="2021" spans="2:2" x14ac:dyDescent="0.25">
      <c r="B2021" s="9"/>
    </row>
    <row r="2022" spans="2:2" x14ac:dyDescent="0.25">
      <c r="B2022" s="9"/>
    </row>
    <row r="2023" spans="2:2" x14ac:dyDescent="0.25">
      <c r="B2023" s="9"/>
    </row>
    <row r="2024" spans="2:2" x14ac:dyDescent="0.25">
      <c r="B2024" s="9"/>
    </row>
    <row r="2025" spans="2:2" x14ac:dyDescent="0.25">
      <c r="B2025" s="9"/>
    </row>
    <row r="2026" spans="2:2" x14ac:dyDescent="0.25">
      <c r="B2026" s="9"/>
    </row>
    <row r="2027" spans="2:2" x14ac:dyDescent="0.25">
      <c r="B2027" s="9"/>
    </row>
    <row r="2028" spans="2:2" x14ac:dyDescent="0.25">
      <c r="B2028" s="9"/>
    </row>
    <row r="2029" spans="2:2" x14ac:dyDescent="0.25">
      <c r="B2029" s="9"/>
    </row>
    <row r="2030" spans="2:2" x14ac:dyDescent="0.25">
      <c r="B2030" s="9"/>
    </row>
    <row r="2031" spans="2:2" x14ac:dyDescent="0.25">
      <c r="B2031" s="9"/>
    </row>
    <row r="2032" spans="2:2" x14ac:dyDescent="0.25">
      <c r="B2032" s="9"/>
    </row>
    <row r="2033" spans="2:2" x14ac:dyDescent="0.25">
      <c r="B2033" s="9"/>
    </row>
    <row r="2034" spans="2:2" x14ac:dyDescent="0.25">
      <c r="B2034" s="9"/>
    </row>
    <row r="2035" spans="2:2" x14ac:dyDescent="0.25">
      <c r="B2035" s="9"/>
    </row>
    <row r="2036" spans="2:2" x14ac:dyDescent="0.25">
      <c r="B2036" s="9"/>
    </row>
    <row r="2037" spans="2:2" x14ac:dyDescent="0.25">
      <c r="B2037" s="9"/>
    </row>
    <row r="2038" spans="2:2" x14ac:dyDescent="0.25">
      <c r="B2038" s="9"/>
    </row>
    <row r="2039" spans="2:2" x14ac:dyDescent="0.25">
      <c r="B2039" s="9"/>
    </row>
    <row r="2040" spans="2:2" x14ac:dyDescent="0.25">
      <c r="B2040" s="9"/>
    </row>
    <row r="2041" spans="2:2" x14ac:dyDescent="0.25">
      <c r="B2041" s="9"/>
    </row>
    <row r="2042" spans="2:2" x14ac:dyDescent="0.25">
      <c r="B2042" s="9"/>
    </row>
    <row r="2043" spans="2:2" x14ac:dyDescent="0.25">
      <c r="B2043" s="9"/>
    </row>
    <row r="2044" spans="2:2" x14ac:dyDescent="0.25">
      <c r="B2044" s="9"/>
    </row>
    <row r="2045" spans="2:2" x14ac:dyDescent="0.25">
      <c r="B2045" s="9"/>
    </row>
    <row r="2046" spans="2:2" x14ac:dyDescent="0.25">
      <c r="B2046" s="9"/>
    </row>
    <row r="2047" spans="2:2" x14ac:dyDescent="0.25">
      <c r="B2047" s="9"/>
    </row>
    <row r="2048" spans="2:2" x14ac:dyDescent="0.25">
      <c r="B2048" s="9"/>
    </row>
    <row r="2049" spans="2:2" x14ac:dyDescent="0.25">
      <c r="B2049" s="9"/>
    </row>
    <row r="2050" spans="2:2" x14ac:dyDescent="0.25">
      <c r="B2050" s="9"/>
    </row>
    <row r="2051" spans="2:2" x14ac:dyDescent="0.25">
      <c r="B2051" s="9"/>
    </row>
    <row r="2052" spans="2:2" x14ac:dyDescent="0.25">
      <c r="B2052" s="9"/>
    </row>
    <row r="2053" spans="2:2" x14ac:dyDescent="0.25">
      <c r="B2053" s="9"/>
    </row>
    <row r="2054" spans="2:2" x14ac:dyDescent="0.25">
      <c r="B2054" s="9"/>
    </row>
    <row r="2055" spans="2:2" x14ac:dyDescent="0.25">
      <c r="B2055" s="9"/>
    </row>
    <row r="2056" spans="2:2" x14ac:dyDescent="0.25">
      <c r="B2056" s="9"/>
    </row>
    <row r="2057" spans="2:2" x14ac:dyDescent="0.25">
      <c r="B2057" s="9"/>
    </row>
    <row r="2058" spans="2:2" x14ac:dyDescent="0.25">
      <c r="B2058" s="9"/>
    </row>
    <row r="2059" spans="2:2" x14ac:dyDescent="0.25">
      <c r="B2059" s="9"/>
    </row>
    <row r="2060" spans="2:2" x14ac:dyDescent="0.25">
      <c r="B2060" s="9"/>
    </row>
    <row r="2061" spans="2:2" x14ac:dyDescent="0.25">
      <c r="B2061" s="9"/>
    </row>
    <row r="2062" spans="2:2" x14ac:dyDescent="0.25">
      <c r="B2062" s="9"/>
    </row>
    <row r="2063" spans="2:2" x14ac:dyDescent="0.25">
      <c r="B2063" s="9"/>
    </row>
    <row r="2064" spans="2:2" x14ac:dyDescent="0.25">
      <c r="B2064" s="9"/>
    </row>
    <row r="2065" spans="2:2" x14ac:dyDescent="0.25">
      <c r="B2065" s="9"/>
    </row>
    <row r="2066" spans="2:2" x14ac:dyDescent="0.25">
      <c r="B2066" s="9"/>
    </row>
    <row r="2067" spans="2:2" x14ac:dyDescent="0.25">
      <c r="B2067" s="9"/>
    </row>
    <row r="2068" spans="2:2" x14ac:dyDescent="0.25">
      <c r="B2068" s="9"/>
    </row>
    <row r="2069" spans="2:2" x14ac:dyDescent="0.25">
      <c r="B2069" s="9"/>
    </row>
    <row r="2070" spans="2:2" x14ac:dyDescent="0.25">
      <c r="B2070" s="9"/>
    </row>
    <row r="2071" spans="2:2" x14ac:dyDescent="0.25">
      <c r="B2071" s="9"/>
    </row>
    <row r="2072" spans="2:2" x14ac:dyDescent="0.25">
      <c r="B2072" s="9"/>
    </row>
    <row r="2073" spans="2:2" x14ac:dyDescent="0.25">
      <c r="B2073" s="9"/>
    </row>
    <row r="2074" spans="2:2" x14ac:dyDescent="0.25">
      <c r="B2074" s="9"/>
    </row>
    <row r="2075" spans="2:2" x14ac:dyDescent="0.25">
      <c r="B2075" s="9"/>
    </row>
    <row r="2076" spans="2:2" x14ac:dyDescent="0.25">
      <c r="B2076" s="9"/>
    </row>
    <row r="2077" spans="2:2" x14ac:dyDescent="0.25">
      <c r="B2077" s="9"/>
    </row>
    <row r="2078" spans="2:2" x14ac:dyDescent="0.25">
      <c r="B2078" s="9"/>
    </row>
    <row r="2079" spans="2:2" x14ac:dyDescent="0.25">
      <c r="B2079" s="9"/>
    </row>
    <row r="2080" spans="2:2" x14ac:dyDescent="0.25">
      <c r="B2080" s="9"/>
    </row>
    <row r="2081" spans="2:2" x14ac:dyDescent="0.25">
      <c r="B2081" s="9"/>
    </row>
    <row r="2082" spans="2:2" x14ac:dyDescent="0.25">
      <c r="B2082" s="9"/>
    </row>
    <row r="2083" spans="2:2" x14ac:dyDescent="0.25">
      <c r="B2083" s="9"/>
    </row>
    <row r="2084" spans="2:2" x14ac:dyDescent="0.25">
      <c r="B2084" s="9"/>
    </row>
    <row r="2085" spans="2:2" x14ac:dyDescent="0.25">
      <c r="B2085" s="9"/>
    </row>
    <row r="2086" spans="2:2" x14ac:dyDescent="0.25">
      <c r="B2086" s="9"/>
    </row>
    <row r="2087" spans="2:2" x14ac:dyDescent="0.25">
      <c r="B2087" s="9"/>
    </row>
    <row r="2088" spans="2:2" x14ac:dyDescent="0.25">
      <c r="B2088" s="9"/>
    </row>
    <row r="2089" spans="2:2" x14ac:dyDescent="0.25">
      <c r="B2089" s="9"/>
    </row>
    <row r="2090" spans="2:2" x14ac:dyDescent="0.25">
      <c r="B2090" s="9"/>
    </row>
    <row r="2091" spans="2:2" x14ac:dyDescent="0.25">
      <c r="B2091" s="9"/>
    </row>
    <row r="2092" spans="2:2" x14ac:dyDescent="0.25">
      <c r="B2092" s="9"/>
    </row>
    <row r="2093" spans="2:2" x14ac:dyDescent="0.25">
      <c r="B2093" s="9"/>
    </row>
    <row r="2094" spans="2:2" x14ac:dyDescent="0.25">
      <c r="B2094" s="9"/>
    </row>
    <row r="2095" spans="2:2" x14ac:dyDescent="0.25">
      <c r="B2095" s="9"/>
    </row>
    <row r="2096" spans="2:2" x14ac:dyDescent="0.25">
      <c r="B2096" s="9"/>
    </row>
    <row r="2097" spans="2:2" x14ac:dyDescent="0.25">
      <c r="B2097" s="9"/>
    </row>
    <row r="2098" spans="2:2" x14ac:dyDescent="0.25">
      <c r="B2098" s="9"/>
    </row>
    <row r="2099" spans="2:2" x14ac:dyDescent="0.25">
      <c r="B2099" s="9"/>
    </row>
    <row r="2100" spans="2:2" x14ac:dyDescent="0.25">
      <c r="B2100" s="9"/>
    </row>
    <row r="2101" spans="2:2" x14ac:dyDescent="0.25">
      <c r="B2101" s="9"/>
    </row>
    <row r="2102" spans="2:2" x14ac:dyDescent="0.25">
      <c r="B2102" s="9"/>
    </row>
    <row r="2103" spans="2:2" x14ac:dyDescent="0.25">
      <c r="B2103" s="9"/>
    </row>
    <row r="2104" spans="2:2" x14ac:dyDescent="0.25">
      <c r="B2104" s="9"/>
    </row>
    <row r="2105" spans="2:2" x14ac:dyDescent="0.25">
      <c r="B2105" s="9"/>
    </row>
    <row r="2106" spans="2:2" x14ac:dyDescent="0.25">
      <c r="B2106" s="9"/>
    </row>
    <row r="2107" spans="2:2" x14ac:dyDescent="0.25">
      <c r="B2107" s="9"/>
    </row>
    <row r="2108" spans="2:2" x14ac:dyDescent="0.25">
      <c r="B2108" s="9"/>
    </row>
    <row r="2109" spans="2:2" x14ac:dyDescent="0.25">
      <c r="B2109" s="9"/>
    </row>
    <row r="2110" spans="2:2" x14ac:dyDescent="0.25">
      <c r="B2110" s="9"/>
    </row>
    <row r="2111" spans="2:2" x14ac:dyDescent="0.25">
      <c r="B2111" s="9"/>
    </row>
    <row r="2112" spans="2:2" x14ac:dyDescent="0.25">
      <c r="B2112" s="9"/>
    </row>
    <row r="2113" spans="2:2" x14ac:dyDescent="0.25">
      <c r="B2113" s="9"/>
    </row>
    <row r="2114" spans="2:2" x14ac:dyDescent="0.25">
      <c r="B2114" s="9"/>
    </row>
    <row r="2115" spans="2:2" x14ac:dyDescent="0.25">
      <c r="B2115" s="9"/>
    </row>
    <row r="2116" spans="2:2" x14ac:dyDescent="0.25">
      <c r="B2116" s="9"/>
    </row>
    <row r="2117" spans="2:2" x14ac:dyDescent="0.25">
      <c r="B2117" s="9"/>
    </row>
    <row r="2118" spans="2:2" x14ac:dyDescent="0.25">
      <c r="B2118" s="9"/>
    </row>
    <row r="2119" spans="2:2" x14ac:dyDescent="0.25">
      <c r="B2119" s="9"/>
    </row>
    <row r="2120" spans="2:2" x14ac:dyDescent="0.25">
      <c r="B2120" s="9"/>
    </row>
    <row r="2121" spans="2:2" x14ac:dyDescent="0.25">
      <c r="B2121" s="9"/>
    </row>
    <row r="2122" spans="2:2" x14ac:dyDescent="0.25">
      <c r="B2122" s="9"/>
    </row>
    <row r="2123" spans="2:2" x14ac:dyDescent="0.25">
      <c r="B2123" s="9"/>
    </row>
    <row r="2124" spans="2:2" x14ac:dyDescent="0.25">
      <c r="B2124" s="9"/>
    </row>
    <row r="2125" spans="2:2" x14ac:dyDescent="0.25">
      <c r="B2125" s="9"/>
    </row>
    <row r="2126" spans="2:2" x14ac:dyDescent="0.25">
      <c r="B2126" s="9"/>
    </row>
    <row r="2127" spans="2:2" x14ac:dyDescent="0.25">
      <c r="B2127" s="9"/>
    </row>
    <row r="2128" spans="2:2" x14ac:dyDescent="0.25">
      <c r="B2128" s="9"/>
    </row>
    <row r="2129" spans="2:2" x14ac:dyDescent="0.25">
      <c r="B2129" s="9"/>
    </row>
    <row r="2130" spans="2:2" x14ac:dyDescent="0.25">
      <c r="B2130" s="9"/>
    </row>
    <row r="2131" spans="2:2" x14ac:dyDescent="0.25">
      <c r="B2131" s="9"/>
    </row>
    <row r="2132" spans="2:2" x14ac:dyDescent="0.25">
      <c r="B2132" s="9"/>
    </row>
    <row r="2133" spans="2:2" x14ac:dyDescent="0.25">
      <c r="B2133" s="9"/>
    </row>
    <row r="2134" spans="2:2" x14ac:dyDescent="0.25">
      <c r="B2134" s="9"/>
    </row>
    <row r="2135" spans="2:2" x14ac:dyDescent="0.25">
      <c r="B2135" s="9"/>
    </row>
    <row r="2136" spans="2:2" x14ac:dyDescent="0.25">
      <c r="B2136" s="9"/>
    </row>
    <row r="2137" spans="2:2" x14ac:dyDescent="0.25">
      <c r="B2137" s="9"/>
    </row>
    <row r="2138" spans="2:2" x14ac:dyDescent="0.25">
      <c r="B2138" s="9"/>
    </row>
    <row r="2139" spans="2:2" x14ac:dyDescent="0.25">
      <c r="B2139" s="9"/>
    </row>
    <row r="2140" spans="2:2" x14ac:dyDescent="0.25">
      <c r="B2140" s="9"/>
    </row>
    <row r="2141" spans="2:2" x14ac:dyDescent="0.25">
      <c r="B2141" s="9"/>
    </row>
    <row r="2142" spans="2:2" x14ac:dyDescent="0.25">
      <c r="B2142" s="9"/>
    </row>
    <row r="2143" spans="2:2" x14ac:dyDescent="0.25">
      <c r="B2143" s="9"/>
    </row>
    <row r="2144" spans="2:2" x14ac:dyDescent="0.25">
      <c r="B2144" s="9"/>
    </row>
    <row r="2145" spans="2:2" x14ac:dyDescent="0.25">
      <c r="B2145" s="9"/>
    </row>
    <row r="2146" spans="2:2" x14ac:dyDescent="0.25">
      <c r="B2146" s="9"/>
    </row>
    <row r="2147" spans="2:2" x14ac:dyDescent="0.25">
      <c r="B2147" s="9"/>
    </row>
    <row r="2148" spans="2:2" x14ac:dyDescent="0.25">
      <c r="B2148" s="9"/>
    </row>
    <row r="2149" spans="2:2" x14ac:dyDescent="0.25">
      <c r="B2149" s="9"/>
    </row>
    <row r="2150" spans="2:2" x14ac:dyDescent="0.25">
      <c r="B2150" s="9"/>
    </row>
    <row r="2151" spans="2:2" x14ac:dyDescent="0.25">
      <c r="B2151" s="9"/>
    </row>
    <row r="2152" spans="2:2" x14ac:dyDescent="0.25">
      <c r="B2152" s="9"/>
    </row>
    <row r="2153" spans="2:2" x14ac:dyDescent="0.25">
      <c r="B2153" s="9"/>
    </row>
    <row r="2154" spans="2:2" x14ac:dyDescent="0.25">
      <c r="B2154" s="9"/>
    </row>
    <row r="2155" spans="2:2" x14ac:dyDescent="0.25">
      <c r="B2155" s="9"/>
    </row>
    <row r="2156" spans="2:2" x14ac:dyDescent="0.25">
      <c r="B2156" s="9"/>
    </row>
    <row r="2157" spans="2:2" x14ac:dyDescent="0.25">
      <c r="B2157" s="9"/>
    </row>
    <row r="2158" spans="2:2" x14ac:dyDescent="0.25">
      <c r="B2158" s="9"/>
    </row>
    <row r="2159" spans="2:2" x14ac:dyDescent="0.25">
      <c r="B2159" s="9"/>
    </row>
    <row r="2160" spans="2:2" x14ac:dyDescent="0.25">
      <c r="B2160" s="9"/>
    </row>
    <row r="2161" spans="2:2" x14ac:dyDescent="0.25">
      <c r="B2161" s="9"/>
    </row>
    <row r="2162" spans="2:2" x14ac:dyDescent="0.25">
      <c r="B2162" s="9"/>
    </row>
    <row r="2163" spans="2:2" x14ac:dyDescent="0.25">
      <c r="B2163" s="9"/>
    </row>
    <row r="2164" spans="2:2" x14ac:dyDescent="0.25">
      <c r="B2164" s="9"/>
    </row>
    <row r="2165" spans="2:2" x14ac:dyDescent="0.25">
      <c r="B2165" s="9"/>
    </row>
    <row r="2166" spans="2:2" x14ac:dyDescent="0.25">
      <c r="B2166" s="9"/>
    </row>
    <row r="2167" spans="2:2" x14ac:dyDescent="0.25">
      <c r="B2167" s="9"/>
    </row>
    <row r="2168" spans="2:2" x14ac:dyDescent="0.25">
      <c r="B2168" s="9"/>
    </row>
    <row r="2169" spans="2:2" x14ac:dyDescent="0.25">
      <c r="B2169" s="9"/>
    </row>
    <row r="2170" spans="2:2" x14ac:dyDescent="0.25">
      <c r="B2170" s="9"/>
    </row>
    <row r="2171" spans="2:2" x14ac:dyDescent="0.25">
      <c r="B2171" s="9"/>
    </row>
    <row r="2172" spans="2:2" x14ac:dyDescent="0.25">
      <c r="B2172" s="9"/>
    </row>
    <row r="2173" spans="2:2" x14ac:dyDescent="0.25">
      <c r="B2173" s="9"/>
    </row>
    <row r="2174" spans="2:2" x14ac:dyDescent="0.25">
      <c r="B2174" s="9"/>
    </row>
    <row r="2175" spans="2:2" x14ac:dyDescent="0.25">
      <c r="B2175" s="9"/>
    </row>
    <row r="2176" spans="2:2" x14ac:dyDescent="0.25">
      <c r="B2176" s="9"/>
    </row>
    <row r="2177" spans="2:2" x14ac:dyDescent="0.25">
      <c r="B2177" s="9"/>
    </row>
    <row r="2178" spans="2:2" x14ac:dyDescent="0.25">
      <c r="B2178" s="9"/>
    </row>
    <row r="2179" spans="2:2" x14ac:dyDescent="0.25">
      <c r="B2179" s="9"/>
    </row>
    <row r="2180" spans="2:2" x14ac:dyDescent="0.25">
      <c r="B2180" s="9"/>
    </row>
    <row r="2181" spans="2:2" x14ac:dyDescent="0.25">
      <c r="B2181" s="9"/>
    </row>
    <row r="2182" spans="2:2" x14ac:dyDescent="0.25">
      <c r="B2182" s="9"/>
    </row>
    <row r="2183" spans="2:2" x14ac:dyDescent="0.25">
      <c r="B2183" s="9"/>
    </row>
    <row r="2184" spans="2:2" x14ac:dyDescent="0.25">
      <c r="B2184" s="9"/>
    </row>
    <row r="2185" spans="2:2" x14ac:dyDescent="0.25">
      <c r="B2185" s="9"/>
    </row>
    <row r="2186" spans="2:2" x14ac:dyDescent="0.25">
      <c r="B2186" s="9"/>
    </row>
    <row r="2187" spans="2:2" x14ac:dyDescent="0.25">
      <c r="B2187" s="9"/>
    </row>
    <row r="2188" spans="2:2" x14ac:dyDescent="0.25">
      <c r="B2188" s="9"/>
    </row>
    <row r="2189" spans="2:2" x14ac:dyDescent="0.25">
      <c r="B2189" s="9"/>
    </row>
    <row r="2190" spans="2:2" x14ac:dyDescent="0.25">
      <c r="B2190" s="9"/>
    </row>
    <row r="2191" spans="2:2" x14ac:dyDescent="0.25">
      <c r="B2191" s="9"/>
    </row>
    <row r="2192" spans="2:2" x14ac:dyDescent="0.25">
      <c r="B2192" s="9"/>
    </row>
    <row r="2193" spans="2:2" x14ac:dyDescent="0.25">
      <c r="B2193" s="9"/>
    </row>
    <row r="2194" spans="2:2" x14ac:dyDescent="0.25">
      <c r="B2194" s="9"/>
    </row>
    <row r="2195" spans="2:2" x14ac:dyDescent="0.25">
      <c r="B2195" s="9"/>
    </row>
    <row r="2196" spans="2:2" x14ac:dyDescent="0.25">
      <c r="B2196" s="9"/>
    </row>
    <row r="2197" spans="2:2" x14ac:dyDescent="0.25">
      <c r="B2197" s="9"/>
    </row>
    <row r="2198" spans="2:2" x14ac:dyDescent="0.25">
      <c r="B2198" s="9"/>
    </row>
    <row r="2199" spans="2:2" x14ac:dyDescent="0.25">
      <c r="B2199" s="9"/>
    </row>
    <row r="2200" spans="2:2" x14ac:dyDescent="0.25">
      <c r="B2200" s="9"/>
    </row>
    <row r="2201" spans="2:2" x14ac:dyDescent="0.25">
      <c r="B2201" s="9"/>
    </row>
    <row r="2202" spans="2:2" x14ac:dyDescent="0.25">
      <c r="B2202" s="9"/>
    </row>
    <row r="2203" spans="2:2" x14ac:dyDescent="0.25">
      <c r="B2203" s="9"/>
    </row>
    <row r="2204" spans="2:2" x14ac:dyDescent="0.25">
      <c r="B2204" s="9"/>
    </row>
    <row r="2205" spans="2:2" x14ac:dyDescent="0.25">
      <c r="B2205" s="9"/>
    </row>
    <row r="2206" spans="2:2" x14ac:dyDescent="0.25">
      <c r="B2206" s="9"/>
    </row>
    <row r="2207" spans="2:2" x14ac:dyDescent="0.25">
      <c r="B2207" s="9"/>
    </row>
    <row r="2208" spans="2:2" x14ac:dyDescent="0.25">
      <c r="B2208" s="9"/>
    </row>
    <row r="2209" spans="2:2" x14ac:dyDescent="0.25">
      <c r="B2209" s="9"/>
    </row>
    <row r="2210" spans="2:2" x14ac:dyDescent="0.25">
      <c r="B2210" s="9"/>
    </row>
    <row r="2211" spans="2:2" x14ac:dyDescent="0.25">
      <c r="B2211" s="9"/>
    </row>
    <row r="2212" spans="2:2" x14ac:dyDescent="0.25">
      <c r="B2212" s="9"/>
    </row>
    <row r="2213" spans="2:2" x14ac:dyDescent="0.25">
      <c r="B2213" s="9"/>
    </row>
    <row r="2214" spans="2:2" x14ac:dyDescent="0.25">
      <c r="B2214" s="9"/>
    </row>
    <row r="2215" spans="2:2" x14ac:dyDescent="0.25">
      <c r="B2215" s="9"/>
    </row>
    <row r="2216" spans="2:2" x14ac:dyDescent="0.25">
      <c r="B2216" s="9"/>
    </row>
    <row r="2217" spans="2:2" x14ac:dyDescent="0.25">
      <c r="B2217" s="9"/>
    </row>
    <row r="2218" spans="2:2" x14ac:dyDescent="0.25">
      <c r="B2218" s="9"/>
    </row>
    <row r="2219" spans="2:2" x14ac:dyDescent="0.25">
      <c r="B2219" s="9"/>
    </row>
    <row r="2220" spans="2:2" x14ac:dyDescent="0.25">
      <c r="B2220" s="9"/>
    </row>
    <row r="2221" spans="2:2" x14ac:dyDescent="0.25">
      <c r="B2221" s="9"/>
    </row>
    <row r="2222" spans="2:2" x14ac:dyDescent="0.25">
      <c r="B2222" s="9"/>
    </row>
    <row r="2223" spans="2:2" x14ac:dyDescent="0.25">
      <c r="B2223" s="9"/>
    </row>
    <row r="2224" spans="2:2" x14ac:dyDescent="0.25">
      <c r="B2224" s="9"/>
    </row>
    <row r="2225" spans="2:2" x14ac:dyDescent="0.25">
      <c r="B2225" s="9"/>
    </row>
    <row r="2226" spans="2:2" x14ac:dyDescent="0.25">
      <c r="B2226" s="9"/>
    </row>
    <row r="2227" spans="2:2" x14ac:dyDescent="0.25">
      <c r="B2227" s="9"/>
    </row>
    <row r="2228" spans="2:2" x14ac:dyDescent="0.25">
      <c r="B2228" s="9"/>
    </row>
    <row r="2229" spans="2:2" x14ac:dyDescent="0.25">
      <c r="B2229" s="9"/>
    </row>
    <row r="2230" spans="2:2" x14ac:dyDescent="0.25">
      <c r="B2230" s="9"/>
    </row>
    <row r="2231" spans="2:2" x14ac:dyDescent="0.25">
      <c r="B2231" s="9"/>
    </row>
    <row r="2232" spans="2:2" x14ac:dyDescent="0.25">
      <c r="B2232" s="9"/>
    </row>
    <row r="2233" spans="2:2" x14ac:dyDescent="0.25">
      <c r="B2233" s="9"/>
    </row>
    <row r="2234" spans="2:2" x14ac:dyDescent="0.25">
      <c r="B2234" s="9"/>
    </row>
    <row r="2235" spans="2:2" x14ac:dyDescent="0.25">
      <c r="B2235" s="9"/>
    </row>
    <row r="2236" spans="2:2" x14ac:dyDescent="0.25">
      <c r="B2236" s="9"/>
    </row>
    <row r="2237" spans="2:2" x14ac:dyDescent="0.25">
      <c r="B2237" s="9"/>
    </row>
    <row r="2238" spans="2:2" x14ac:dyDescent="0.25">
      <c r="B2238" s="9"/>
    </row>
    <row r="2239" spans="2:2" x14ac:dyDescent="0.25">
      <c r="B2239" s="9"/>
    </row>
    <row r="2240" spans="2:2" x14ac:dyDescent="0.25">
      <c r="B2240" s="9"/>
    </row>
    <row r="2241" spans="2:2" x14ac:dyDescent="0.25">
      <c r="B2241" s="9"/>
    </row>
    <row r="2242" spans="2:2" x14ac:dyDescent="0.25">
      <c r="B2242" s="9"/>
    </row>
    <row r="2243" spans="2:2" x14ac:dyDescent="0.25">
      <c r="B2243" s="9"/>
    </row>
    <row r="2244" spans="2:2" x14ac:dyDescent="0.25">
      <c r="B2244" s="9"/>
    </row>
    <row r="2245" spans="2:2" x14ac:dyDescent="0.25">
      <c r="B2245" s="9"/>
    </row>
    <row r="2246" spans="2:2" x14ac:dyDescent="0.25">
      <c r="B2246" s="9"/>
    </row>
    <row r="2247" spans="2:2" x14ac:dyDescent="0.25">
      <c r="B2247" s="9"/>
    </row>
    <row r="2248" spans="2:2" x14ac:dyDescent="0.25">
      <c r="B2248" s="9"/>
    </row>
    <row r="2249" spans="2:2" x14ac:dyDescent="0.25">
      <c r="B2249" s="9"/>
    </row>
    <row r="2250" spans="2:2" x14ac:dyDescent="0.25">
      <c r="B2250" s="9"/>
    </row>
    <row r="2251" spans="2:2" x14ac:dyDescent="0.25">
      <c r="B2251" s="9"/>
    </row>
    <row r="2252" spans="2:2" x14ac:dyDescent="0.25">
      <c r="B2252" s="9"/>
    </row>
    <row r="2253" spans="2:2" x14ac:dyDescent="0.25">
      <c r="B2253" s="9"/>
    </row>
    <row r="2254" spans="2:2" x14ac:dyDescent="0.25">
      <c r="B2254" s="9"/>
    </row>
    <row r="2255" spans="2:2" x14ac:dyDescent="0.25">
      <c r="B2255" s="9"/>
    </row>
    <row r="2256" spans="2:2" x14ac:dyDescent="0.25">
      <c r="B2256" s="9"/>
    </row>
    <row r="2257" spans="2:2" x14ac:dyDescent="0.25">
      <c r="B2257" s="9"/>
    </row>
    <row r="2258" spans="2:2" x14ac:dyDescent="0.25">
      <c r="B2258" s="9"/>
    </row>
    <row r="2259" spans="2:2" x14ac:dyDescent="0.25">
      <c r="B2259" s="9"/>
    </row>
    <row r="2260" spans="2:2" x14ac:dyDescent="0.25">
      <c r="B2260" s="9"/>
    </row>
    <row r="2261" spans="2:2" x14ac:dyDescent="0.25">
      <c r="B2261" s="9"/>
    </row>
    <row r="2262" spans="2:2" x14ac:dyDescent="0.25">
      <c r="B2262" s="9"/>
    </row>
    <row r="2263" spans="2:2" x14ac:dyDescent="0.25">
      <c r="B2263" s="9"/>
    </row>
    <row r="2264" spans="2:2" x14ac:dyDescent="0.25">
      <c r="B2264" s="9"/>
    </row>
    <row r="2265" spans="2:2" x14ac:dyDescent="0.25">
      <c r="B2265" s="9"/>
    </row>
    <row r="2266" spans="2:2" x14ac:dyDescent="0.25">
      <c r="B2266" s="9"/>
    </row>
    <row r="2267" spans="2:2" x14ac:dyDescent="0.25">
      <c r="B2267" s="9"/>
    </row>
    <row r="2268" spans="2:2" x14ac:dyDescent="0.25">
      <c r="B2268" s="9"/>
    </row>
    <row r="2269" spans="2:2" x14ac:dyDescent="0.25">
      <c r="B2269" s="9"/>
    </row>
    <row r="2270" spans="2:2" x14ac:dyDescent="0.25">
      <c r="B2270" s="9"/>
    </row>
    <row r="2271" spans="2:2" x14ac:dyDescent="0.25">
      <c r="B2271" s="9"/>
    </row>
    <row r="2272" spans="2:2" x14ac:dyDescent="0.25">
      <c r="B2272" s="9"/>
    </row>
    <row r="2273" spans="2:2" x14ac:dyDescent="0.25">
      <c r="B2273" s="9"/>
    </row>
    <row r="2274" spans="2:2" x14ac:dyDescent="0.25">
      <c r="B2274" s="9"/>
    </row>
    <row r="2275" spans="2:2" x14ac:dyDescent="0.25">
      <c r="B2275" s="9"/>
    </row>
    <row r="2276" spans="2:2" x14ac:dyDescent="0.25">
      <c r="B2276" s="9"/>
    </row>
    <row r="2277" spans="2:2" x14ac:dyDescent="0.25">
      <c r="B2277" s="9"/>
    </row>
    <row r="2278" spans="2:2" x14ac:dyDescent="0.25">
      <c r="B2278" s="9"/>
    </row>
    <row r="2279" spans="2:2" x14ac:dyDescent="0.25">
      <c r="B2279" s="9"/>
    </row>
    <row r="2280" spans="2:2" x14ac:dyDescent="0.25">
      <c r="B2280" s="9"/>
    </row>
    <row r="2281" spans="2:2" x14ac:dyDescent="0.25">
      <c r="B2281" s="9"/>
    </row>
    <row r="2282" spans="2:2" x14ac:dyDescent="0.25">
      <c r="B2282" s="9"/>
    </row>
    <row r="2283" spans="2:2" x14ac:dyDescent="0.25">
      <c r="B2283" s="9"/>
    </row>
    <row r="2284" spans="2:2" x14ac:dyDescent="0.25">
      <c r="B2284" s="9"/>
    </row>
    <row r="2285" spans="2:2" x14ac:dyDescent="0.25">
      <c r="B2285" s="9"/>
    </row>
    <row r="2286" spans="2:2" x14ac:dyDescent="0.25">
      <c r="B2286" s="9"/>
    </row>
    <row r="2287" spans="2:2" x14ac:dyDescent="0.25">
      <c r="B2287" s="9"/>
    </row>
    <row r="2288" spans="2:2" x14ac:dyDescent="0.25">
      <c r="B2288" s="9"/>
    </row>
    <row r="2289" spans="2:2" x14ac:dyDescent="0.25">
      <c r="B2289" s="9"/>
    </row>
    <row r="2290" spans="2:2" x14ac:dyDescent="0.25">
      <c r="B2290" s="9"/>
    </row>
    <row r="2291" spans="2:2" x14ac:dyDescent="0.25">
      <c r="B2291" s="9"/>
    </row>
    <row r="2292" spans="2:2" x14ac:dyDescent="0.25">
      <c r="B2292" s="9"/>
    </row>
    <row r="2293" spans="2:2" x14ac:dyDescent="0.25">
      <c r="B2293" s="9"/>
    </row>
    <row r="2294" spans="2:2" x14ac:dyDescent="0.25">
      <c r="B2294" s="9"/>
    </row>
    <row r="2295" spans="2:2" x14ac:dyDescent="0.25">
      <c r="B2295" s="9"/>
    </row>
    <row r="2296" spans="2:2" x14ac:dyDescent="0.25">
      <c r="B2296" s="9"/>
    </row>
    <row r="2297" spans="2:2" x14ac:dyDescent="0.25">
      <c r="B2297" s="9"/>
    </row>
    <row r="2298" spans="2:2" x14ac:dyDescent="0.25">
      <c r="B2298" s="9"/>
    </row>
    <row r="2299" spans="2:2" x14ac:dyDescent="0.25">
      <c r="B2299" s="9"/>
    </row>
    <row r="2300" spans="2:2" x14ac:dyDescent="0.25">
      <c r="B2300" s="9"/>
    </row>
    <row r="2301" spans="2:2" x14ac:dyDescent="0.25">
      <c r="B2301" s="9"/>
    </row>
    <row r="2302" spans="2:2" x14ac:dyDescent="0.25">
      <c r="B2302" s="9"/>
    </row>
    <row r="2303" spans="2:2" x14ac:dyDescent="0.25">
      <c r="B2303" s="9"/>
    </row>
    <row r="2304" spans="2:2" x14ac:dyDescent="0.25">
      <c r="B2304" s="9"/>
    </row>
    <row r="2305" spans="2:2" x14ac:dyDescent="0.25">
      <c r="B2305" s="9"/>
    </row>
    <row r="2306" spans="2:2" x14ac:dyDescent="0.25">
      <c r="B2306" s="9"/>
    </row>
    <row r="2307" spans="2:2" x14ac:dyDescent="0.25">
      <c r="B2307" s="9"/>
    </row>
    <row r="2308" spans="2:2" x14ac:dyDescent="0.25">
      <c r="B2308" s="9"/>
    </row>
    <row r="2309" spans="2:2" x14ac:dyDescent="0.25">
      <c r="B2309" s="9"/>
    </row>
    <row r="2310" spans="2:2" x14ac:dyDescent="0.25">
      <c r="B2310" s="9"/>
    </row>
    <row r="2311" spans="2:2" x14ac:dyDescent="0.25">
      <c r="B2311" s="9"/>
    </row>
    <row r="2312" spans="2:2" x14ac:dyDescent="0.25">
      <c r="B2312" s="9"/>
    </row>
    <row r="2313" spans="2:2" x14ac:dyDescent="0.25">
      <c r="B2313" s="9"/>
    </row>
    <row r="2314" spans="2:2" x14ac:dyDescent="0.25">
      <c r="B2314" s="9"/>
    </row>
    <row r="2315" spans="2:2" x14ac:dyDescent="0.25">
      <c r="B2315" s="9"/>
    </row>
    <row r="2316" spans="2:2" x14ac:dyDescent="0.25">
      <c r="B2316" s="9"/>
    </row>
    <row r="2317" spans="2:2" x14ac:dyDescent="0.25">
      <c r="B2317" s="9"/>
    </row>
    <row r="2318" spans="2:2" x14ac:dyDescent="0.25">
      <c r="B2318" s="9"/>
    </row>
    <row r="2319" spans="2:2" x14ac:dyDescent="0.25">
      <c r="B2319" s="9"/>
    </row>
    <row r="2320" spans="2:2" x14ac:dyDescent="0.25">
      <c r="B2320" s="9"/>
    </row>
    <row r="2321" spans="2:2" x14ac:dyDescent="0.25">
      <c r="B2321" s="9"/>
    </row>
    <row r="2322" spans="2:2" x14ac:dyDescent="0.25">
      <c r="B2322" s="9"/>
    </row>
    <row r="2323" spans="2:2" x14ac:dyDescent="0.25">
      <c r="B2323" s="9"/>
    </row>
    <row r="2324" spans="2:2" x14ac:dyDescent="0.25">
      <c r="B2324" s="9"/>
    </row>
    <row r="2325" spans="2:2" x14ac:dyDescent="0.25">
      <c r="B2325" s="9"/>
    </row>
    <row r="2326" spans="2:2" x14ac:dyDescent="0.25">
      <c r="B2326" s="9"/>
    </row>
    <row r="2327" spans="2:2" x14ac:dyDescent="0.25">
      <c r="B2327" s="9"/>
    </row>
    <row r="2328" spans="2:2" x14ac:dyDescent="0.25">
      <c r="B2328" s="9"/>
    </row>
    <row r="2329" spans="2:2" x14ac:dyDescent="0.25">
      <c r="B2329" s="9"/>
    </row>
    <row r="2330" spans="2:2" x14ac:dyDescent="0.25">
      <c r="B2330" s="9"/>
    </row>
    <row r="2331" spans="2:2" x14ac:dyDescent="0.25">
      <c r="B2331" s="9"/>
    </row>
    <row r="2332" spans="2:2" x14ac:dyDescent="0.25">
      <c r="B2332" s="9"/>
    </row>
    <row r="2333" spans="2:2" x14ac:dyDescent="0.25">
      <c r="B2333" s="9"/>
    </row>
    <row r="2334" spans="2:2" x14ac:dyDescent="0.25">
      <c r="B2334" s="9"/>
    </row>
    <row r="2335" spans="2:2" x14ac:dyDescent="0.25">
      <c r="B2335" s="9"/>
    </row>
    <row r="2336" spans="2:2" x14ac:dyDescent="0.25">
      <c r="B2336" s="9"/>
    </row>
    <row r="2337" spans="2:2" x14ac:dyDescent="0.25">
      <c r="B2337" s="9"/>
    </row>
    <row r="2338" spans="2:2" x14ac:dyDescent="0.25">
      <c r="B2338" s="9"/>
    </row>
    <row r="2339" spans="2:2" x14ac:dyDescent="0.25">
      <c r="B2339" s="9"/>
    </row>
    <row r="2340" spans="2:2" x14ac:dyDescent="0.25">
      <c r="B2340" s="9"/>
    </row>
    <row r="2341" spans="2:2" x14ac:dyDescent="0.25">
      <c r="B2341" s="9"/>
    </row>
    <row r="2342" spans="2:2" x14ac:dyDescent="0.25">
      <c r="B2342" s="9"/>
    </row>
    <row r="2343" spans="2:2" x14ac:dyDescent="0.25">
      <c r="B2343" s="9"/>
    </row>
    <row r="2344" spans="2:2" x14ac:dyDescent="0.25">
      <c r="B2344" s="9"/>
    </row>
    <row r="2345" spans="2:2" x14ac:dyDescent="0.25">
      <c r="B2345" s="9"/>
    </row>
    <row r="2346" spans="2:2" x14ac:dyDescent="0.25">
      <c r="B2346" s="9"/>
    </row>
    <row r="2347" spans="2:2" x14ac:dyDescent="0.25">
      <c r="B2347" s="9"/>
    </row>
    <row r="2348" spans="2:2" x14ac:dyDescent="0.25">
      <c r="B2348" s="9"/>
    </row>
    <row r="2349" spans="2:2" x14ac:dyDescent="0.25">
      <c r="B2349" s="9"/>
    </row>
    <row r="2350" spans="2:2" x14ac:dyDescent="0.25">
      <c r="B2350" s="9"/>
    </row>
    <row r="2351" spans="2:2" x14ac:dyDescent="0.25">
      <c r="B2351" s="9"/>
    </row>
    <row r="2352" spans="2:2" x14ac:dyDescent="0.25">
      <c r="B2352" s="9"/>
    </row>
    <row r="2353" spans="2:2" x14ac:dyDescent="0.25">
      <c r="B2353" s="9"/>
    </row>
    <row r="2354" spans="2:2" x14ac:dyDescent="0.25">
      <c r="B2354" s="9"/>
    </row>
    <row r="2355" spans="2:2" x14ac:dyDescent="0.25">
      <c r="B2355" s="9"/>
    </row>
    <row r="2356" spans="2:2" x14ac:dyDescent="0.25">
      <c r="B2356" s="9"/>
    </row>
    <row r="2357" spans="2:2" x14ac:dyDescent="0.25">
      <c r="B2357" s="9"/>
    </row>
    <row r="2358" spans="2:2" x14ac:dyDescent="0.25">
      <c r="B2358" s="9"/>
    </row>
    <row r="2359" spans="2:2" x14ac:dyDescent="0.25">
      <c r="B2359" s="9"/>
    </row>
    <row r="2360" spans="2:2" x14ac:dyDescent="0.25">
      <c r="B2360" s="9"/>
    </row>
    <row r="2361" spans="2:2" x14ac:dyDescent="0.25">
      <c r="B2361" s="9"/>
    </row>
    <row r="2362" spans="2:2" x14ac:dyDescent="0.25">
      <c r="B2362" s="9"/>
    </row>
    <row r="2363" spans="2:2" x14ac:dyDescent="0.25">
      <c r="B2363" s="9"/>
    </row>
    <row r="2364" spans="2:2" x14ac:dyDescent="0.25">
      <c r="B2364" s="9"/>
    </row>
    <row r="2365" spans="2:2" x14ac:dyDescent="0.25">
      <c r="B2365" s="9"/>
    </row>
    <row r="2366" spans="2:2" x14ac:dyDescent="0.25">
      <c r="B2366" s="9"/>
    </row>
    <row r="2367" spans="2:2" x14ac:dyDescent="0.25">
      <c r="B2367" s="9"/>
    </row>
    <row r="2368" spans="2:2" x14ac:dyDescent="0.25">
      <c r="B2368" s="9"/>
    </row>
    <row r="2369" spans="2:2" x14ac:dyDescent="0.25">
      <c r="B2369" s="9"/>
    </row>
    <row r="2370" spans="2:2" x14ac:dyDescent="0.25">
      <c r="B2370" s="9"/>
    </row>
    <row r="2371" spans="2:2" x14ac:dyDescent="0.25">
      <c r="B2371" s="9"/>
    </row>
    <row r="2372" spans="2:2" x14ac:dyDescent="0.25">
      <c r="B2372" s="9"/>
    </row>
    <row r="2373" spans="2:2" x14ac:dyDescent="0.25">
      <c r="B2373" s="9"/>
    </row>
    <row r="2374" spans="2:2" x14ac:dyDescent="0.25">
      <c r="B2374" s="9"/>
    </row>
    <row r="2375" spans="2:2" x14ac:dyDescent="0.25">
      <c r="B2375" s="9"/>
    </row>
    <row r="2376" spans="2:2" x14ac:dyDescent="0.25">
      <c r="B2376" s="9"/>
    </row>
    <row r="2377" spans="2:2" x14ac:dyDescent="0.25">
      <c r="B2377" s="9"/>
    </row>
    <row r="2378" spans="2:2" x14ac:dyDescent="0.25">
      <c r="B2378" s="9"/>
    </row>
    <row r="2379" spans="2:2" x14ac:dyDescent="0.25">
      <c r="B2379" s="9"/>
    </row>
    <row r="2380" spans="2:2" x14ac:dyDescent="0.25">
      <c r="B2380" s="9"/>
    </row>
    <row r="2381" spans="2:2" x14ac:dyDescent="0.25">
      <c r="B2381" s="9"/>
    </row>
    <row r="2382" spans="2:2" x14ac:dyDescent="0.25">
      <c r="B2382" s="9"/>
    </row>
    <row r="2383" spans="2:2" x14ac:dyDescent="0.25">
      <c r="B2383" s="9"/>
    </row>
    <row r="2384" spans="2:2" x14ac:dyDescent="0.25">
      <c r="B2384" s="9"/>
    </row>
    <row r="2385" spans="2:2" x14ac:dyDescent="0.25">
      <c r="B2385" s="9"/>
    </row>
    <row r="2386" spans="2:2" x14ac:dyDescent="0.25">
      <c r="B2386" s="9"/>
    </row>
    <row r="2387" spans="2:2" x14ac:dyDescent="0.25">
      <c r="B2387" s="9"/>
    </row>
    <row r="2388" spans="2:2" x14ac:dyDescent="0.25">
      <c r="B2388" s="9"/>
    </row>
    <row r="2389" spans="2:2" x14ac:dyDescent="0.25">
      <c r="B2389" s="9"/>
    </row>
    <row r="2390" spans="2:2" x14ac:dyDescent="0.25">
      <c r="B2390" s="9"/>
    </row>
    <row r="2391" spans="2:2" x14ac:dyDescent="0.25">
      <c r="B2391" s="9"/>
    </row>
    <row r="2392" spans="2:2" x14ac:dyDescent="0.25">
      <c r="B2392" s="9"/>
    </row>
    <row r="2393" spans="2:2" x14ac:dyDescent="0.25">
      <c r="B2393" s="9"/>
    </row>
    <row r="2394" spans="2:2" x14ac:dyDescent="0.25">
      <c r="B2394" s="9"/>
    </row>
    <row r="2395" spans="2:2" x14ac:dyDescent="0.25">
      <c r="B2395" s="9"/>
    </row>
    <row r="2396" spans="2:2" x14ac:dyDescent="0.25">
      <c r="B2396" s="9"/>
    </row>
    <row r="2397" spans="2:2" x14ac:dyDescent="0.25">
      <c r="B2397" s="9"/>
    </row>
    <row r="2398" spans="2:2" x14ac:dyDescent="0.25">
      <c r="B2398" s="9"/>
    </row>
    <row r="2399" spans="2:2" x14ac:dyDescent="0.25">
      <c r="B2399" s="9"/>
    </row>
    <row r="2400" spans="2:2" x14ac:dyDescent="0.25">
      <c r="B2400" s="9"/>
    </row>
    <row r="2401" spans="2:2" x14ac:dyDescent="0.25">
      <c r="B2401" s="9"/>
    </row>
    <row r="2402" spans="2:2" x14ac:dyDescent="0.25">
      <c r="B2402" s="9"/>
    </row>
    <row r="2403" spans="2:2" x14ac:dyDescent="0.25">
      <c r="B2403" s="9"/>
    </row>
    <row r="2404" spans="2:2" x14ac:dyDescent="0.25">
      <c r="B2404" s="9"/>
    </row>
    <row r="2405" spans="2:2" x14ac:dyDescent="0.25">
      <c r="B2405" s="9"/>
    </row>
    <row r="2406" spans="2:2" x14ac:dyDescent="0.25">
      <c r="B2406" s="9"/>
    </row>
    <row r="2407" spans="2:2" x14ac:dyDescent="0.25">
      <c r="B2407" s="9"/>
    </row>
    <row r="2408" spans="2:2" x14ac:dyDescent="0.25">
      <c r="B2408" s="9"/>
    </row>
    <row r="2409" spans="2:2" x14ac:dyDescent="0.25">
      <c r="B2409" s="9"/>
    </row>
    <row r="2410" spans="2:2" x14ac:dyDescent="0.25">
      <c r="B2410" s="9"/>
    </row>
    <row r="2411" spans="2:2" x14ac:dyDescent="0.25">
      <c r="B2411" s="9"/>
    </row>
    <row r="2412" spans="2:2" x14ac:dyDescent="0.25">
      <c r="B2412" s="9"/>
    </row>
    <row r="2413" spans="2:2" x14ac:dyDescent="0.25">
      <c r="B2413" s="9"/>
    </row>
    <row r="2414" spans="2:2" x14ac:dyDescent="0.25">
      <c r="B2414" s="9"/>
    </row>
    <row r="2415" spans="2:2" x14ac:dyDescent="0.25">
      <c r="B2415" s="9"/>
    </row>
    <row r="2416" spans="2:2" x14ac:dyDescent="0.25">
      <c r="B2416" s="9"/>
    </row>
    <row r="2417" spans="2:2" x14ac:dyDescent="0.25">
      <c r="B2417" s="9"/>
    </row>
    <row r="2418" spans="2:2" x14ac:dyDescent="0.25">
      <c r="B2418" s="9"/>
    </row>
    <row r="2419" spans="2:2" x14ac:dyDescent="0.25">
      <c r="B2419" s="9"/>
    </row>
    <row r="2420" spans="2:2" x14ac:dyDescent="0.25">
      <c r="B2420" s="9"/>
    </row>
    <row r="2421" spans="2:2" x14ac:dyDescent="0.25">
      <c r="B2421" s="9"/>
    </row>
    <row r="2422" spans="2:2" x14ac:dyDescent="0.25">
      <c r="B2422" s="9"/>
    </row>
    <row r="2423" spans="2:2" x14ac:dyDescent="0.25">
      <c r="B2423" s="9"/>
    </row>
    <row r="2424" spans="2:2" x14ac:dyDescent="0.25">
      <c r="B2424" s="9"/>
    </row>
    <row r="2425" spans="2:2" x14ac:dyDescent="0.25">
      <c r="B2425" s="9"/>
    </row>
    <row r="2426" spans="2:2" x14ac:dyDescent="0.25">
      <c r="B2426" s="9"/>
    </row>
    <row r="2427" spans="2:2" x14ac:dyDescent="0.25">
      <c r="B2427" s="9"/>
    </row>
    <row r="2428" spans="2:2" x14ac:dyDescent="0.25">
      <c r="B2428" s="9"/>
    </row>
    <row r="2429" spans="2:2" x14ac:dyDescent="0.25">
      <c r="B2429" s="9"/>
    </row>
    <row r="2430" spans="2:2" x14ac:dyDescent="0.25">
      <c r="B2430" s="9"/>
    </row>
    <row r="2431" spans="2:2" x14ac:dyDescent="0.25">
      <c r="B2431" s="9"/>
    </row>
    <row r="2432" spans="2:2" x14ac:dyDescent="0.25">
      <c r="B2432" s="9"/>
    </row>
    <row r="2433" spans="2:2" x14ac:dyDescent="0.25">
      <c r="B2433" s="9"/>
    </row>
    <row r="2434" spans="2:2" x14ac:dyDescent="0.25">
      <c r="B2434" s="9"/>
    </row>
    <row r="2435" spans="2:2" x14ac:dyDescent="0.25">
      <c r="B2435" s="9"/>
    </row>
    <row r="2436" spans="2:2" x14ac:dyDescent="0.25">
      <c r="B2436" s="9"/>
    </row>
    <row r="2437" spans="2:2" x14ac:dyDescent="0.25">
      <c r="B2437" s="9"/>
    </row>
    <row r="2438" spans="2:2" x14ac:dyDescent="0.25">
      <c r="B2438" s="9"/>
    </row>
    <row r="2439" spans="2:2" x14ac:dyDescent="0.25">
      <c r="B2439" s="9"/>
    </row>
    <row r="2440" spans="2:2" x14ac:dyDescent="0.25">
      <c r="B2440" s="9"/>
    </row>
    <row r="2441" spans="2:2" x14ac:dyDescent="0.25">
      <c r="B2441" s="9"/>
    </row>
    <row r="2442" spans="2:2" x14ac:dyDescent="0.25">
      <c r="B2442" s="9"/>
    </row>
    <row r="2443" spans="2:2" x14ac:dyDescent="0.25">
      <c r="B2443" s="9"/>
    </row>
    <row r="2444" spans="2:2" x14ac:dyDescent="0.25">
      <c r="B2444" s="9"/>
    </row>
    <row r="2445" spans="2:2" x14ac:dyDescent="0.25">
      <c r="B2445" s="9"/>
    </row>
    <row r="2446" spans="2:2" x14ac:dyDescent="0.25">
      <c r="B2446" s="9"/>
    </row>
    <row r="2447" spans="2:2" x14ac:dyDescent="0.25">
      <c r="B2447" s="9"/>
    </row>
    <row r="2448" spans="2:2" x14ac:dyDescent="0.25">
      <c r="B2448" s="9"/>
    </row>
    <row r="2449" spans="2:2" x14ac:dyDescent="0.25">
      <c r="B2449" s="9"/>
    </row>
    <row r="2450" spans="2:2" x14ac:dyDescent="0.25">
      <c r="B2450" s="9"/>
    </row>
    <row r="2451" spans="2:2" x14ac:dyDescent="0.25">
      <c r="B2451" s="9"/>
    </row>
    <row r="2452" spans="2:2" x14ac:dyDescent="0.25">
      <c r="B2452" s="9"/>
    </row>
    <row r="2453" spans="2:2" x14ac:dyDescent="0.25">
      <c r="B2453" s="9"/>
    </row>
    <row r="2454" spans="2:2" x14ac:dyDescent="0.25">
      <c r="B2454" s="9"/>
    </row>
    <row r="2455" spans="2:2" x14ac:dyDescent="0.25">
      <c r="B2455" s="9"/>
    </row>
    <row r="2456" spans="2:2" x14ac:dyDescent="0.25">
      <c r="B2456" s="9"/>
    </row>
    <row r="2457" spans="2:2" x14ac:dyDescent="0.25">
      <c r="B2457" s="9"/>
    </row>
    <row r="2458" spans="2:2" x14ac:dyDescent="0.25">
      <c r="B2458" s="9"/>
    </row>
    <row r="2459" spans="2:2" x14ac:dyDescent="0.25">
      <c r="B2459" s="9"/>
    </row>
    <row r="2460" spans="2:2" x14ac:dyDescent="0.25">
      <c r="B2460" s="9"/>
    </row>
    <row r="2461" spans="2:2" x14ac:dyDescent="0.25">
      <c r="B2461" s="9"/>
    </row>
    <row r="2462" spans="2:2" x14ac:dyDescent="0.25">
      <c r="B2462" s="9"/>
    </row>
    <row r="2463" spans="2:2" x14ac:dyDescent="0.25">
      <c r="B2463" s="9"/>
    </row>
    <row r="2464" spans="2:2" x14ac:dyDescent="0.25">
      <c r="B2464" s="9"/>
    </row>
    <row r="2465" spans="2:2" x14ac:dyDescent="0.25">
      <c r="B2465" s="9"/>
    </row>
    <row r="2466" spans="2:2" x14ac:dyDescent="0.25">
      <c r="B2466" s="9"/>
    </row>
    <row r="2467" spans="2:2" x14ac:dyDescent="0.25">
      <c r="B2467" s="9"/>
    </row>
    <row r="2468" spans="2:2" x14ac:dyDescent="0.25">
      <c r="B2468" s="9"/>
    </row>
    <row r="2469" spans="2:2" x14ac:dyDescent="0.25">
      <c r="B2469" s="9"/>
    </row>
    <row r="2470" spans="2:2" x14ac:dyDescent="0.25">
      <c r="B2470" s="9"/>
    </row>
    <row r="2471" spans="2:2" x14ac:dyDescent="0.25">
      <c r="B2471" s="9"/>
    </row>
    <row r="2472" spans="2:2" x14ac:dyDescent="0.25">
      <c r="B2472" s="9"/>
    </row>
    <row r="2473" spans="2:2" x14ac:dyDescent="0.25">
      <c r="B2473" s="9"/>
    </row>
    <row r="2474" spans="2:2" x14ac:dyDescent="0.25">
      <c r="B2474" s="9"/>
    </row>
    <row r="2475" spans="2:2" x14ac:dyDescent="0.25">
      <c r="B2475" s="9"/>
    </row>
    <row r="2476" spans="2:2" x14ac:dyDescent="0.25">
      <c r="B2476" s="9"/>
    </row>
    <row r="2477" spans="2:2" x14ac:dyDescent="0.25">
      <c r="B2477" s="9"/>
    </row>
    <row r="2478" spans="2:2" x14ac:dyDescent="0.25">
      <c r="B2478" s="9"/>
    </row>
    <row r="2479" spans="2:2" x14ac:dyDescent="0.25">
      <c r="B2479" s="9"/>
    </row>
    <row r="2480" spans="2:2" x14ac:dyDescent="0.25">
      <c r="B2480" s="9"/>
    </row>
    <row r="2481" spans="2:2" x14ac:dyDescent="0.25">
      <c r="B2481" s="9"/>
    </row>
    <row r="2482" spans="2:2" x14ac:dyDescent="0.25">
      <c r="B2482" s="9"/>
    </row>
    <row r="2483" spans="2:2" x14ac:dyDescent="0.25">
      <c r="B2483" s="9"/>
    </row>
    <row r="2484" spans="2:2" x14ac:dyDescent="0.25">
      <c r="B2484" s="9"/>
    </row>
    <row r="2485" spans="2:2" x14ac:dyDescent="0.25">
      <c r="B2485" s="9"/>
    </row>
    <row r="2486" spans="2:2" x14ac:dyDescent="0.25">
      <c r="B2486" s="9"/>
    </row>
    <row r="2487" spans="2:2" x14ac:dyDescent="0.25">
      <c r="B2487" s="9"/>
    </row>
    <row r="2488" spans="2:2" x14ac:dyDescent="0.25">
      <c r="B2488" s="9"/>
    </row>
    <row r="2489" spans="2:2" x14ac:dyDescent="0.25">
      <c r="B2489" s="9"/>
    </row>
    <row r="2490" spans="2:2" x14ac:dyDescent="0.25">
      <c r="B2490" s="9"/>
    </row>
    <row r="2491" spans="2:2" x14ac:dyDescent="0.25">
      <c r="B2491" s="9"/>
    </row>
    <row r="2492" spans="2:2" x14ac:dyDescent="0.25">
      <c r="B2492" s="9"/>
    </row>
    <row r="2493" spans="2:2" x14ac:dyDescent="0.25">
      <c r="B2493" s="9"/>
    </row>
    <row r="2494" spans="2:2" x14ac:dyDescent="0.25">
      <c r="B2494" s="9"/>
    </row>
    <row r="2495" spans="2:2" x14ac:dyDescent="0.25">
      <c r="B2495" s="9"/>
    </row>
    <row r="2496" spans="2:2" x14ac:dyDescent="0.25">
      <c r="B2496" s="9"/>
    </row>
    <row r="2497" spans="2:2" x14ac:dyDescent="0.25">
      <c r="B2497" s="9"/>
    </row>
    <row r="2498" spans="2:2" x14ac:dyDescent="0.25">
      <c r="B2498" s="9"/>
    </row>
    <row r="2499" spans="2:2" x14ac:dyDescent="0.25">
      <c r="B2499" s="9"/>
    </row>
    <row r="2500" spans="2:2" x14ac:dyDescent="0.25">
      <c r="B2500" s="9"/>
    </row>
    <row r="2501" spans="2:2" x14ac:dyDescent="0.25">
      <c r="B2501" s="9"/>
    </row>
    <row r="2502" spans="2:2" x14ac:dyDescent="0.25">
      <c r="B2502" s="9"/>
    </row>
    <row r="2503" spans="2:2" x14ac:dyDescent="0.25">
      <c r="B2503" s="9"/>
    </row>
    <row r="2504" spans="2:2" x14ac:dyDescent="0.25">
      <c r="B2504" s="9"/>
    </row>
    <row r="2505" spans="2:2" x14ac:dyDescent="0.25">
      <c r="B2505" s="9"/>
    </row>
    <row r="2506" spans="2:2" x14ac:dyDescent="0.25">
      <c r="B2506" s="9"/>
    </row>
    <row r="2507" spans="2:2" x14ac:dyDescent="0.25">
      <c r="B2507" s="9"/>
    </row>
    <row r="2508" spans="2:2" x14ac:dyDescent="0.25">
      <c r="B2508" s="9"/>
    </row>
    <row r="2509" spans="2:2" x14ac:dyDescent="0.25">
      <c r="B2509" s="9"/>
    </row>
    <row r="2510" spans="2:2" x14ac:dyDescent="0.25">
      <c r="B2510" s="9"/>
    </row>
    <row r="2511" spans="2:2" x14ac:dyDescent="0.25">
      <c r="B2511" s="9"/>
    </row>
    <row r="2512" spans="2:2" x14ac:dyDescent="0.25">
      <c r="B2512" s="9"/>
    </row>
    <row r="2513" spans="2:2" x14ac:dyDescent="0.25">
      <c r="B2513" s="9"/>
    </row>
    <row r="2514" spans="2:2" x14ac:dyDescent="0.25">
      <c r="B2514" s="9"/>
    </row>
    <row r="2515" spans="2:2" x14ac:dyDescent="0.25">
      <c r="B2515" s="9"/>
    </row>
    <row r="2516" spans="2:2" x14ac:dyDescent="0.25">
      <c r="B2516" s="9"/>
    </row>
    <row r="2517" spans="2:2" x14ac:dyDescent="0.25">
      <c r="B2517" s="9"/>
    </row>
    <row r="2518" spans="2:2" x14ac:dyDescent="0.25">
      <c r="B2518" s="9"/>
    </row>
    <row r="2519" spans="2:2" x14ac:dyDescent="0.25">
      <c r="B2519" s="9"/>
    </row>
    <row r="2520" spans="2:2" x14ac:dyDescent="0.25">
      <c r="B2520" s="9"/>
    </row>
    <row r="2521" spans="2:2" x14ac:dyDescent="0.25">
      <c r="B2521" s="9"/>
    </row>
    <row r="2522" spans="2:2" x14ac:dyDescent="0.25">
      <c r="B2522" s="9"/>
    </row>
    <row r="2523" spans="2:2" x14ac:dyDescent="0.25">
      <c r="B2523" s="9"/>
    </row>
    <row r="2524" spans="2:2" x14ac:dyDescent="0.25">
      <c r="B2524" s="9"/>
    </row>
    <row r="2525" spans="2:2" x14ac:dyDescent="0.25">
      <c r="B2525" s="9"/>
    </row>
    <row r="2526" spans="2:2" x14ac:dyDescent="0.25">
      <c r="B2526" s="9"/>
    </row>
    <row r="2527" spans="2:2" x14ac:dyDescent="0.25">
      <c r="B2527" s="9"/>
    </row>
    <row r="2528" spans="2:2" x14ac:dyDescent="0.25">
      <c r="B2528" s="9"/>
    </row>
    <row r="2529" spans="2:2" x14ac:dyDescent="0.25">
      <c r="B2529" s="9"/>
    </row>
    <row r="2530" spans="2:2" x14ac:dyDescent="0.25">
      <c r="B2530" s="9"/>
    </row>
    <row r="2531" spans="2:2" x14ac:dyDescent="0.25">
      <c r="B2531" s="9"/>
    </row>
    <row r="2532" spans="2:2" x14ac:dyDescent="0.25">
      <c r="B2532" s="9"/>
    </row>
    <row r="2533" spans="2:2" x14ac:dyDescent="0.25">
      <c r="B2533" s="9"/>
    </row>
    <row r="2534" spans="2:2" x14ac:dyDescent="0.25">
      <c r="B2534" s="9"/>
    </row>
    <row r="2535" spans="2:2" x14ac:dyDescent="0.25">
      <c r="B2535" s="9"/>
    </row>
    <row r="2536" spans="2:2" x14ac:dyDescent="0.25">
      <c r="B2536" s="9"/>
    </row>
    <row r="2537" spans="2:2" x14ac:dyDescent="0.25">
      <c r="B2537" s="9"/>
    </row>
    <row r="2538" spans="2:2" x14ac:dyDescent="0.25">
      <c r="B2538" s="9"/>
    </row>
    <row r="2539" spans="2:2" x14ac:dyDescent="0.25">
      <c r="B2539" s="9"/>
    </row>
    <row r="2540" spans="2:2" x14ac:dyDescent="0.25">
      <c r="B2540" s="9"/>
    </row>
    <row r="2541" spans="2:2" x14ac:dyDescent="0.25">
      <c r="B2541" s="9"/>
    </row>
    <row r="2542" spans="2:2" x14ac:dyDescent="0.25">
      <c r="B2542" s="9"/>
    </row>
    <row r="2543" spans="2:2" x14ac:dyDescent="0.25">
      <c r="B2543" s="9"/>
    </row>
    <row r="2544" spans="2:2" x14ac:dyDescent="0.25">
      <c r="B2544" s="9"/>
    </row>
    <row r="2545" spans="2:2" x14ac:dyDescent="0.25">
      <c r="B2545" s="9"/>
    </row>
    <row r="2546" spans="2:2" x14ac:dyDescent="0.25">
      <c r="B2546" s="9"/>
    </row>
    <row r="2547" spans="2:2" x14ac:dyDescent="0.25">
      <c r="B2547" s="9"/>
    </row>
    <row r="2548" spans="2:2" x14ac:dyDescent="0.25">
      <c r="B2548" s="9"/>
    </row>
    <row r="2549" spans="2:2" x14ac:dyDescent="0.25">
      <c r="B2549" s="9"/>
    </row>
    <row r="2550" spans="2:2" x14ac:dyDescent="0.25">
      <c r="B2550" s="9"/>
    </row>
    <row r="2551" spans="2:2" x14ac:dyDescent="0.25">
      <c r="B2551" s="9"/>
    </row>
    <row r="2552" spans="2:2" x14ac:dyDescent="0.25">
      <c r="B2552" s="9"/>
    </row>
    <row r="2553" spans="2:2" x14ac:dyDescent="0.25">
      <c r="B2553" s="9"/>
    </row>
    <row r="2554" spans="2:2" x14ac:dyDescent="0.25">
      <c r="B2554" s="9"/>
    </row>
    <row r="2555" spans="2:2" x14ac:dyDescent="0.25">
      <c r="B2555" s="9"/>
    </row>
    <row r="2556" spans="2:2" x14ac:dyDescent="0.25">
      <c r="B2556" s="9"/>
    </row>
    <row r="2557" spans="2:2" x14ac:dyDescent="0.25">
      <c r="B2557" s="9"/>
    </row>
    <row r="2558" spans="2:2" x14ac:dyDescent="0.25">
      <c r="B2558" s="9"/>
    </row>
    <row r="2559" spans="2:2" x14ac:dyDescent="0.25">
      <c r="B2559" s="9"/>
    </row>
    <row r="2560" spans="2:2" x14ac:dyDescent="0.25">
      <c r="B2560" s="9"/>
    </row>
    <row r="2561" spans="2:2" x14ac:dyDescent="0.25">
      <c r="B2561" s="9"/>
    </row>
    <row r="2562" spans="2:2" x14ac:dyDescent="0.25">
      <c r="B2562" s="9"/>
    </row>
    <row r="2563" spans="2:2" x14ac:dyDescent="0.25">
      <c r="B2563" s="9"/>
    </row>
    <row r="2564" spans="2:2" x14ac:dyDescent="0.25">
      <c r="B2564" s="9"/>
    </row>
    <row r="2565" spans="2:2" x14ac:dyDescent="0.25">
      <c r="B2565" s="9"/>
    </row>
    <row r="2566" spans="2:2" x14ac:dyDescent="0.25">
      <c r="B2566" s="9"/>
    </row>
    <row r="2567" spans="2:2" x14ac:dyDescent="0.25">
      <c r="B2567" s="9"/>
    </row>
    <row r="2568" spans="2:2" x14ac:dyDescent="0.25">
      <c r="B2568" s="9"/>
    </row>
    <row r="2569" spans="2:2" x14ac:dyDescent="0.25">
      <c r="B2569" s="9"/>
    </row>
    <row r="2570" spans="2:2" x14ac:dyDescent="0.25">
      <c r="B2570" s="9"/>
    </row>
    <row r="2571" spans="2:2" x14ac:dyDescent="0.25">
      <c r="B2571" s="9"/>
    </row>
    <row r="2572" spans="2:2" x14ac:dyDescent="0.25">
      <c r="B2572" s="9"/>
    </row>
    <row r="2573" spans="2:2" x14ac:dyDescent="0.25">
      <c r="B2573" s="9"/>
    </row>
    <row r="2574" spans="2:2" x14ac:dyDescent="0.25">
      <c r="B2574" s="9"/>
    </row>
    <row r="2575" spans="2:2" x14ac:dyDescent="0.25">
      <c r="B2575" s="9"/>
    </row>
    <row r="2576" spans="2:2" x14ac:dyDescent="0.25">
      <c r="B2576" s="9"/>
    </row>
    <row r="2577" spans="2:2" x14ac:dyDescent="0.25">
      <c r="B2577" s="9"/>
    </row>
    <row r="2578" spans="2:2" x14ac:dyDescent="0.25">
      <c r="B2578" s="9"/>
    </row>
    <row r="2579" spans="2:2" x14ac:dyDescent="0.25">
      <c r="B2579" s="9"/>
    </row>
    <row r="2580" spans="2:2" x14ac:dyDescent="0.25">
      <c r="B2580" s="9"/>
    </row>
    <row r="2581" spans="2:2" x14ac:dyDescent="0.25">
      <c r="B2581" s="9"/>
    </row>
    <row r="2582" spans="2:2" x14ac:dyDescent="0.25">
      <c r="B2582" s="9"/>
    </row>
    <row r="2583" spans="2:2" x14ac:dyDescent="0.25">
      <c r="B2583" s="9"/>
    </row>
    <row r="2584" spans="2:2" x14ac:dyDescent="0.25">
      <c r="B2584" s="9"/>
    </row>
    <row r="2585" spans="2:2" x14ac:dyDescent="0.25">
      <c r="B2585" s="9"/>
    </row>
    <row r="2586" spans="2:2" x14ac:dyDescent="0.25">
      <c r="B2586" s="9"/>
    </row>
    <row r="2587" spans="2:2" x14ac:dyDescent="0.25">
      <c r="B2587" s="9"/>
    </row>
    <row r="2588" spans="2:2" x14ac:dyDescent="0.25">
      <c r="B2588" s="9"/>
    </row>
    <row r="2589" spans="2:2" x14ac:dyDescent="0.25">
      <c r="B2589" s="9"/>
    </row>
    <row r="2590" spans="2:2" x14ac:dyDescent="0.25">
      <c r="B2590" s="9"/>
    </row>
    <row r="2591" spans="2:2" x14ac:dyDescent="0.25">
      <c r="B2591" s="9"/>
    </row>
    <row r="2592" spans="2:2" x14ac:dyDescent="0.25">
      <c r="B2592" s="9"/>
    </row>
    <row r="2593" spans="2:2" x14ac:dyDescent="0.25">
      <c r="B2593" s="9"/>
    </row>
    <row r="2594" spans="2:2" x14ac:dyDescent="0.25">
      <c r="B2594" s="9"/>
    </row>
    <row r="2595" spans="2:2" x14ac:dyDescent="0.25">
      <c r="B2595" s="9"/>
    </row>
    <row r="2596" spans="2:2" x14ac:dyDescent="0.25">
      <c r="B2596" s="9"/>
    </row>
    <row r="2597" spans="2:2" x14ac:dyDescent="0.25">
      <c r="B2597" s="9"/>
    </row>
    <row r="2598" spans="2:2" x14ac:dyDescent="0.25">
      <c r="B2598" s="9"/>
    </row>
    <row r="2599" spans="2:2" x14ac:dyDescent="0.25">
      <c r="B2599" s="9"/>
    </row>
    <row r="2600" spans="2:2" x14ac:dyDescent="0.25">
      <c r="B2600" s="9"/>
    </row>
    <row r="2601" spans="2:2" x14ac:dyDescent="0.25">
      <c r="B2601" s="9"/>
    </row>
    <row r="2602" spans="2:2" x14ac:dyDescent="0.25">
      <c r="B2602" s="9"/>
    </row>
    <row r="2603" spans="2:2" x14ac:dyDescent="0.25">
      <c r="B2603" s="9"/>
    </row>
    <row r="2604" spans="2:2" x14ac:dyDescent="0.25">
      <c r="B2604" s="9"/>
    </row>
    <row r="2605" spans="2:2" x14ac:dyDescent="0.25">
      <c r="B2605" s="9"/>
    </row>
    <row r="2606" spans="2:2" x14ac:dyDescent="0.25">
      <c r="B2606" s="9"/>
    </row>
    <row r="2607" spans="2:2" x14ac:dyDescent="0.25">
      <c r="B2607" s="9"/>
    </row>
    <row r="2608" spans="2:2" x14ac:dyDescent="0.25">
      <c r="B2608" s="9"/>
    </row>
    <row r="2609" spans="2:2" x14ac:dyDescent="0.25">
      <c r="B2609" s="9"/>
    </row>
    <row r="2610" spans="2:2" x14ac:dyDescent="0.25">
      <c r="B2610" s="9"/>
    </row>
    <row r="2611" spans="2:2" x14ac:dyDescent="0.25">
      <c r="B2611" s="9"/>
    </row>
    <row r="2612" spans="2:2" x14ac:dyDescent="0.25">
      <c r="B2612" s="9"/>
    </row>
    <row r="2613" spans="2:2" x14ac:dyDescent="0.25">
      <c r="B2613" s="9"/>
    </row>
    <row r="2614" spans="2:2" x14ac:dyDescent="0.25">
      <c r="B2614" s="9"/>
    </row>
    <row r="2615" spans="2:2" x14ac:dyDescent="0.25">
      <c r="B2615" s="9"/>
    </row>
    <row r="2616" spans="2:2" x14ac:dyDescent="0.25">
      <c r="B2616" s="9"/>
    </row>
    <row r="2617" spans="2:2" x14ac:dyDescent="0.25">
      <c r="B2617" s="9"/>
    </row>
    <row r="2618" spans="2:2" x14ac:dyDescent="0.25">
      <c r="B2618" s="9"/>
    </row>
    <row r="2619" spans="2:2" x14ac:dyDescent="0.25">
      <c r="B2619" s="9"/>
    </row>
    <row r="2620" spans="2:2" x14ac:dyDescent="0.25">
      <c r="B2620" s="9"/>
    </row>
    <row r="2621" spans="2:2" x14ac:dyDescent="0.25">
      <c r="B2621" s="9"/>
    </row>
    <row r="2622" spans="2:2" x14ac:dyDescent="0.25">
      <c r="B2622" s="9"/>
    </row>
    <row r="2623" spans="2:2" x14ac:dyDescent="0.25">
      <c r="B2623" s="9"/>
    </row>
    <row r="2624" spans="2:2" x14ac:dyDescent="0.25">
      <c r="B2624" s="9"/>
    </row>
    <row r="2625" spans="2:2" x14ac:dyDescent="0.25">
      <c r="B2625" s="9"/>
    </row>
    <row r="2626" spans="2:2" x14ac:dyDescent="0.25">
      <c r="B2626" s="9"/>
    </row>
    <row r="2627" spans="2:2" x14ac:dyDescent="0.25">
      <c r="B2627" s="9"/>
    </row>
    <row r="2628" spans="2:2" x14ac:dyDescent="0.25">
      <c r="B2628" s="9"/>
    </row>
    <row r="2629" spans="2:2" x14ac:dyDescent="0.25">
      <c r="B2629" s="9"/>
    </row>
    <row r="2630" spans="2:2" x14ac:dyDescent="0.25">
      <c r="B2630" s="9"/>
    </row>
    <row r="2631" spans="2:2" x14ac:dyDescent="0.25">
      <c r="B2631" s="9"/>
    </row>
    <row r="2632" spans="2:2" x14ac:dyDescent="0.25">
      <c r="B2632" s="9"/>
    </row>
    <row r="2633" spans="2:2" x14ac:dyDescent="0.25">
      <c r="B2633" s="9"/>
    </row>
    <row r="2634" spans="2:2" x14ac:dyDescent="0.25">
      <c r="B2634" s="9"/>
    </row>
    <row r="2635" spans="2:2" x14ac:dyDescent="0.25">
      <c r="B2635" s="9"/>
    </row>
    <row r="2636" spans="2:2" x14ac:dyDescent="0.25">
      <c r="B2636" s="9"/>
    </row>
    <row r="2637" spans="2:2" x14ac:dyDescent="0.25">
      <c r="B2637" s="9"/>
    </row>
    <row r="2638" spans="2:2" x14ac:dyDescent="0.25">
      <c r="B2638" s="9"/>
    </row>
    <row r="2639" spans="2:2" x14ac:dyDescent="0.25">
      <c r="B2639" s="9"/>
    </row>
    <row r="2640" spans="2:2" x14ac:dyDescent="0.25">
      <c r="B2640" s="9"/>
    </row>
    <row r="2641" spans="2:2" x14ac:dyDescent="0.25">
      <c r="B2641" s="9"/>
    </row>
    <row r="2642" spans="2:2" x14ac:dyDescent="0.25">
      <c r="B2642" s="9"/>
    </row>
    <row r="2643" spans="2:2" x14ac:dyDescent="0.25">
      <c r="B2643" s="9"/>
    </row>
    <row r="2644" spans="2:2" x14ac:dyDescent="0.25">
      <c r="B2644" s="9"/>
    </row>
    <row r="2645" spans="2:2" x14ac:dyDescent="0.25">
      <c r="B2645" s="9"/>
    </row>
    <row r="2646" spans="2:2" x14ac:dyDescent="0.25">
      <c r="B2646" s="9"/>
    </row>
    <row r="2647" spans="2:2" x14ac:dyDescent="0.25">
      <c r="B2647" s="9"/>
    </row>
    <row r="2648" spans="2:2" x14ac:dyDescent="0.25">
      <c r="B2648" s="9"/>
    </row>
    <row r="2649" spans="2:2" x14ac:dyDescent="0.25">
      <c r="B2649" s="9"/>
    </row>
    <row r="2650" spans="2:2" x14ac:dyDescent="0.25">
      <c r="B2650" s="9"/>
    </row>
    <row r="2651" spans="2:2" x14ac:dyDescent="0.25">
      <c r="B2651" s="9"/>
    </row>
    <row r="2652" spans="2:2" x14ac:dyDescent="0.25">
      <c r="B2652" s="9"/>
    </row>
    <row r="2653" spans="2:2" x14ac:dyDescent="0.25">
      <c r="B2653" s="9"/>
    </row>
    <row r="2654" spans="2:2" x14ac:dyDescent="0.25">
      <c r="B2654" s="9"/>
    </row>
    <row r="2655" spans="2:2" x14ac:dyDescent="0.25">
      <c r="B2655" s="9"/>
    </row>
    <row r="2656" spans="2:2" x14ac:dyDescent="0.25">
      <c r="B2656" s="9"/>
    </row>
    <row r="2657" spans="2:2" x14ac:dyDescent="0.25">
      <c r="B2657" s="9"/>
    </row>
    <row r="2658" spans="2:2" x14ac:dyDescent="0.25">
      <c r="B2658" s="9"/>
    </row>
    <row r="2659" spans="2:2" x14ac:dyDescent="0.25">
      <c r="B2659" s="9"/>
    </row>
    <row r="2660" spans="2:2" x14ac:dyDescent="0.25">
      <c r="B2660" s="9"/>
    </row>
    <row r="2661" spans="2:2" x14ac:dyDescent="0.25">
      <c r="B2661" s="9"/>
    </row>
    <row r="2662" spans="2:2" x14ac:dyDescent="0.25">
      <c r="B2662" s="9"/>
    </row>
    <row r="2663" spans="2:2" x14ac:dyDescent="0.25">
      <c r="B2663" s="9"/>
    </row>
    <row r="2664" spans="2:2" x14ac:dyDescent="0.25">
      <c r="B2664" s="9"/>
    </row>
    <row r="2665" spans="2:2" x14ac:dyDescent="0.25">
      <c r="B2665" s="9"/>
    </row>
    <row r="2666" spans="2:2" x14ac:dyDescent="0.25">
      <c r="B2666" s="9"/>
    </row>
    <row r="2667" spans="2:2" x14ac:dyDescent="0.25">
      <c r="B2667" s="9"/>
    </row>
    <row r="2668" spans="2:2" x14ac:dyDescent="0.25">
      <c r="B2668" s="9"/>
    </row>
    <row r="2669" spans="2:2" x14ac:dyDescent="0.25">
      <c r="B2669" s="9"/>
    </row>
    <row r="2670" spans="2:2" x14ac:dyDescent="0.25">
      <c r="B2670" s="9"/>
    </row>
    <row r="2671" spans="2:2" x14ac:dyDescent="0.25">
      <c r="B2671" s="9"/>
    </row>
    <row r="2672" spans="2:2" x14ac:dyDescent="0.25">
      <c r="B2672" s="9"/>
    </row>
    <row r="2673" spans="2:2" x14ac:dyDescent="0.25">
      <c r="B2673" s="9"/>
    </row>
    <row r="2674" spans="2:2" x14ac:dyDescent="0.25">
      <c r="B2674" s="9"/>
    </row>
    <row r="2675" spans="2:2" x14ac:dyDescent="0.25">
      <c r="B2675" s="9"/>
    </row>
    <row r="2676" spans="2:2" x14ac:dyDescent="0.25">
      <c r="B2676" s="9"/>
    </row>
    <row r="2677" spans="2:2" x14ac:dyDescent="0.25">
      <c r="B2677" s="9"/>
    </row>
    <row r="2678" spans="2:2" x14ac:dyDescent="0.25">
      <c r="B2678" s="9"/>
    </row>
    <row r="2679" spans="2:2" x14ac:dyDescent="0.25">
      <c r="B2679" s="9"/>
    </row>
    <row r="2680" spans="2:2" x14ac:dyDescent="0.25">
      <c r="B2680" s="9"/>
    </row>
    <row r="2681" spans="2:2" x14ac:dyDescent="0.25">
      <c r="B2681" s="9"/>
    </row>
    <row r="2682" spans="2:2" x14ac:dyDescent="0.25">
      <c r="B2682" s="9"/>
    </row>
    <row r="2683" spans="2:2" x14ac:dyDescent="0.25">
      <c r="B2683" s="9"/>
    </row>
    <row r="2684" spans="2:2" x14ac:dyDescent="0.25">
      <c r="B2684" s="9"/>
    </row>
    <row r="2685" spans="2:2" x14ac:dyDescent="0.25">
      <c r="B2685" s="9"/>
    </row>
    <row r="2686" spans="2:2" x14ac:dyDescent="0.25">
      <c r="B2686" s="9"/>
    </row>
    <row r="2687" spans="2:2" x14ac:dyDescent="0.25">
      <c r="B2687" s="9"/>
    </row>
    <row r="2688" spans="2:2" x14ac:dyDescent="0.25">
      <c r="B2688" s="9"/>
    </row>
    <row r="2689" spans="2:2" x14ac:dyDescent="0.25">
      <c r="B2689" s="9"/>
    </row>
    <row r="2690" spans="2:2" x14ac:dyDescent="0.25">
      <c r="B2690" s="9"/>
    </row>
    <row r="2691" spans="2:2" x14ac:dyDescent="0.25">
      <c r="B2691" s="9"/>
    </row>
    <row r="2692" spans="2:2" x14ac:dyDescent="0.25">
      <c r="B2692" s="9"/>
    </row>
    <row r="2693" spans="2:2" x14ac:dyDescent="0.25">
      <c r="B2693" s="9"/>
    </row>
    <row r="2694" spans="2:2" x14ac:dyDescent="0.25">
      <c r="B2694" s="9"/>
    </row>
    <row r="2695" spans="2:2" x14ac:dyDescent="0.25">
      <c r="B2695" s="9"/>
    </row>
    <row r="2696" spans="2:2" x14ac:dyDescent="0.25">
      <c r="B2696" s="9"/>
    </row>
    <row r="2697" spans="2:2" x14ac:dyDescent="0.25">
      <c r="B2697" s="9"/>
    </row>
    <row r="2698" spans="2:2" x14ac:dyDescent="0.25">
      <c r="B2698" s="9"/>
    </row>
    <row r="2699" spans="2:2" x14ac:dyDescent="0.25">
      <c r="B2699" s="9"/>
    </row>
    <row r="2700" spans="2:2" x14ac:dyDescent="0.25">
      <c r="B2700" s="9"/>
    </row>
    <row r="2701" spans="2:2" x14ac:dyDescent="0.25">
      <c r="B2701" s="9"/>
    </row>
    <row r="2702" spans="2:2" x14ac:dyDescent="0.25">
      <c r="B2702" s="9"/>
    </row>
    <row r="2703" spans="2:2" x14ac:dyDescent="0.25">
      <c r="B2703" s="9"/>
    </row>
    <row r="2704" spans="2:2" x14ac:dyDescent="0.25">
      <c r="B2704" s="9"/>
    </row>
    <row r="2705" spans="2:2" x14ac:dyDescent="0.25">
      <c r="B2705" s="9"/>
    </row>
    <row r="2706" spans="2:2" x14ac:dyDescent="0.25">
      <c r="B2706" s="9"/>
    </row>
    <row r="2707" spans="2:2" x14ac:dyDescent="0.25">
      <c r="B2707" s="9"/>
    </row>
    <row r="2708" spans="2:2" x14ac:dyDescent="0.25">
      <c r="B2708" s="9"/>
    </row>
    <row r="2709" spans="2:2" x14ac:dyDescent="0.25">
      <c r="B2709" s="9"/>
    </row>
    <row r="2710" spans="2:2" x14ac:dyDescent="0.25">
      <c r="B2710" s="9"/>
    </row>
    <row r="2711" spans="2:2" x14ac:dyDescent="0.25">
      <c r="B2711" s="9"/>
    </row>
    <row r="2712" spans="2:2" x14ac:dyDescent="0.25">
      <c r="B2712" s="9"/>
    </row>
    <row r="2713" spans="2:2" x14ac:dyDescent="0.25">
      <c r="B2713" s="9"/>
    </row>
    <row r="2714" spans="2:2" x14ac:dyDescent="0.25">
      <c r="B2714" s="9"/>
    </row>
    <row r="2715" spans="2:2" x14ac:dyDescent="0.25">
      <c r="B2715" s="9"/>
    </row>
    <row r="2716" spans="2:2" x14ac:dyDescent="0.25">
      <c r="B2716" s="9"/>
    </row>
    <row r="2717" spans="2:2" x14ac:dyDescent="0.25">
      <c r="B2717" s="9"/>
    </row>
    <row r="2718" spans="2:2" x14ac:dyDescent="0.25">
      <c r="B2718" s="9"/>
    </row>
    <row r="2719" spans="2:2" x14ac:dyDescent="0.25">
      <c r="B2719" s="9"/>
    </row>
    <row r="2720" spans="2:2" x14ac:dyDescent="0.25">
      <c r="B2720" s="9"/>
    </row>
    <row r="2721" spans="2:2" x14ac:dyDescent="0.25">
      <c r="B2721" s="9"/>
    </row>
    <row r="2722" spans="2:2" x14ac:dyDescent="0.25">
      <c r="B2722" s="9"/>
    </row>
    <row r="2723" spans="2:2" x14ac:dyDescent="0.25">
      <c r="B2723" s="9"/>
    </row>
    <row r="2724" spans="2:2" x14ac:dyDescent="0.25">
      <c r="B2724" s="9"/>
    </row>
    <row r="2725" spans="2:2" x14ac:dyDescent="0.25">
      <c r="B2725" s="9"/>
    </row>
    <row r="2726" spans="2:2" x14ac:dyDescent="0.25">
      <c r="B2726" s="9"/>
    </row>
    <row r="2727" spans="2:2" x14ac:dyDescent="0.25">
      <c r="B2727" s="9"/>
    </row>
    <row r="2728" spans="2:2" x14ac:dyDescent="0.25">
      <c r="B2728" s="9"/>
    </row>
    <row r="2729" spans="2:2" x14ac:dyDescent="0.25">
      <c r="B2729" s="9"/>
    </row>
    <row r="2730" spans="2:2" x14ac:dyDescent="0.25">
      <c r="B2730" s="9"/>
    </row>
    <row r="2731" spans="2:2" x14ac:dyDescent="0.25">
      <c r="B2731" s="9"/>
    </row>
    <row r="2732" spans="2:2" x14ac:dyDescent="0.25">
      <c r="B2732" s="9"/>
    </row>
    <row r="2733" spans="2:2" x14ac:dyDescent="0.25">
      <c r="B2733" s="9"/>
    </row>
    <row r="2734" spans="2:2" x14ac:dyDescent="0.25">
      <c r="B2734" s="9"/>
    </row>
    <row r="2735" spans="2:2" x14ac:dyDescent="0.25">
      <c r="B2735" s="9"/>
    </row>
    <row r="2736" spans="2:2" x14ac:dyDescent="0.25">
      <c r="B2736" s="9"/>
    </row>
    <row r="2737" spans="2:2" x14ac:dyDescent="0.25">
      <c r="B2737" s="9"/>
    </row>
    <row r="2738" spans="2:2" x14ac:dyDescent="0.25">
      <c r="B2738" s="9"/>
    </row>
    <row r="2739" spans="2:2" x14ac:dyDescent="0.25">
      <c r="B2739" s="9"/>
    </row>
    <row r="2740" spans="2:2" x14ac:dyDescent="0.25">
      <c r="B2740" s="9"/>
    </row>
    <row r="2741" spans="2:2" x14ac:dyDescent="0.25">
      <c r="B2741" s="9"/>
    </row>
    <row r="2742" spans="2:2" x14ac:dyDescent="0.25">
      <c r="B2742" s="9"/>
    </row>
    <row r="2743" spans="2:2" x14ac:dyDescent="0.25">
      <c r="B2743" s="9"/>
    </row>
    <row r="2744" spans="2:2" x14ac:dyDescent="0.25">
      <c r="B2744" s="9"/>
    </row>
    <row r="2745" spans="2:2" x14ac:dyDescent="0.25">
      <c r="B2745" s="9"/>
    </row>
    <row r="2746" spans="2:2" x14ac:dyDescent="0.25">
      <c r="B2746" s="9"/>
    </row>
    <row r="2747" spans="2:2" x14ac:dyDescent="0.25">
      <c r="B2747" s="9"/>
    </row>
    <row r="2748" spans="2:2" x14ac:dyDescent="0.25">
      <c r="B2748" s="9"/>
    </row>
    <row r="2749" spans="2:2" x14ac:dyDescent="0.25">
      <c r="B2749" s="9"/>
    </row>
    <row r="2750" spans="2:2" x14ac:dyDescent="0.25">
      <c r="B2750" s="9"/>
    </row>
    <row r="2751" spans="2:2" x14ac:dyDescent="0.25">
      <c r="B2751" s="9"/>
    </row>
    <row r="2752" spans="2:2" x14ac:dyDescent="0.25">
      <c r="B2752" s="9"/>
    </row>
    <row r="2753" spans="2:2" x14ac:dyDescent="0.25">
      <c r="B2753" s="9"/>
    </row>
    <row r="2754" spans="2:2" x14ac:dyDescent="0.25">
      <c r="B2754" s="9"/>
    </row>
    <row r="2755" spans="2:2" x14ac:dyDescent="0.25">
      <c r="B2755" s="9"/>
    </row>
    <row r="2756" spans="2:2" x14ac:dyDescent="0.25">
      <c r="B2756" s="9"/>
    </row>
    <row r="2757" spans="2:2" x14ac:dyDescent="0.25">
      <c r="B2757" s="9"/>
    </row>
    <row r="2758" spans="2:2" x14ac:dyDescent="0.25">
      <c r="B2758" s="9"/>
    </row>
    <row r="2759" spans="2:2" x14ac:dyDescent="0.25">
      <c r="B2759" s="9"/>
    </row>
    <row r="2760" spans="2:2" x14ac:dyDescent="0.25">
      <c r="B2760" s="9"/>
    </row>
    <row r="2761" spans="2:2" x14ac:dyDescent="0.25">
      <c r="B2761" s="9"/>
    </row>
    <row r="2762" spans="2:2" x14ac:dyDescent="0.25">
      <c r="B2762" s="9"/>
    </row>
    <row r="2763" spans="2:2" x14ac:dyDescent="0.25">
      <c r="B2763" s="9"/>
    </row>
    <row r="2764" spans="2:2" x14ac:dyDescent="0.25">
      <c r="B2764" s="9"/>
    </row>
    <row r="2765" spans="2:2" x14ac:dyDescent="0.25">
      <c r="B2765" s="9"/>
    </row>
    <row r="2766" spans="2:2" x14ac:dyDescent="0.25">
      <c r="B2766" s="9"/>
    </row>
    <row r="2767" spans="2:2" x14ac:dyDescent="0.25">
      <c r="B2767" s="9"/>
    </row>
    <row r="2768" spans="2:2" x14ac:dyDescent="0.25">
      <c r="B2768" s="9"/>
    </row>
    <row r="2769" spans="2:2" x14ac:dyDescent="0.25">
      <c r="B2769" s="9"/>
    </row>
    <row r="2770" spans="2:2" x14ac:dyDescent="0.25">
      <c r="B2770" s="9"/>
    </row>
    <row r="2771" spans="2:2" x14ac:dyDescent="0.25">
      <c r="B2771" s="9"/>
    </row>
    <row r="2772" spans="2:2" x14ac:dyDescent="0.25">
      <c r="B2772" s="9"/>
    </row>
    <row r="2773" spans="2:2" x14ac:dyDescent="0.25">
      <c r="B2773" s="9"/>
    </row>
    <row r="2774" spans="2:2" x14ac:dyDescent="0.25">
      <c r="B2774" s="9"/>
    </row>
    <row r="2775" spans="2:2" x14ac:dyDescent="0.25">
      <c r="B2775" s="9"/>
    </row>
    <row r="2776" spans="2:2" x14ac:dyDescent="0.25">
      <c r="B2776" s="9"/>
    </row>
    <row r="2777" spans="2:2" x14ac:dyDescent="0.25">
      <c r="B2777" s="9"/>
    </row>
    <row r="2778" spans="2:2" x14ac:dyDescent="0.25">
      <c r="B2778" s="9"/>
    </row>
    <row r="2779" spans="2:2" x14ac:dyDescent="0.25">
      <c r="B2779" s="9"/>
    </row>
    <row r="2780" spans="2:2" x14ac:dyDescent="0.25">
      <c r="B2780" s="9"/>
    </row>
    <row r="2781" spans="2:2" x14ac:dyDescent="0.25">
      <c r="B2781" s="9"/>
    </row>
    <row r="2782" spans="2:2" x14ac:dyDescent="0.25">
      <c r="B2782" s="9"/>
    </row>
    <row r="2783" spans="2:2" x14ac:dyDescent="0.25">
      <c r="B2783" s="9"/>
    </row>
    <row r="2784" spans="2:2" x14ac:dyDescent="0.25">
      <c r="B2784" s="9"/>
    </row>
    <row r="2785" spans="2:2" x14ac:dyDescent="0.25">
      <c r="B2785" s="9"/>
    </row>
    <row r="2786" spans="2:2" x14ac:dyDescent="0.25">
      <c r="B2786" s="9"/>
    </row>
    <row r="2787" spans="2:2" x14ac:dyDescent="0.25">
      <c r="B2787" s="9"/>
    </row>
    <row r="2788" spans="2:2" x14ac:dyDescent="0.25">
      <c r="B2788" s="9"/>
    </row>
    <row r="2789" spans="2:2" x14ac:dyDescent="0.25">
      <c r="B2789" s="9"/>
    </row>
    <row r="2790" spans="2:2" x14ac:dyDescent="0.25">
      <c r="B2790" s="9"/>
    </row>
    <row r="2791" spans="2:2" x14ac:dyDescent="0.25">
      <c r="B2791" s="9"/>
    </row>
    <row r="2792" spans="2:2" x14ac:dyDescent="0.25">
      <c r="B2792" s="9"/>
    </row>
    <row r="2793" spans="2:2" x14ac:dyDescent="0.25">
      <c r="B2793" s="9"/>
    </row>
    <row r="2794" spans="2:2" x14ac:dyDescent="0.25">
      <c r="B2794" s="9"/>
    </row>
    <row r="2795" spans="2:2" x14ac:dyDescent="0.25">
      <c r="B2795" s="9"/>
    </row>
    <row r="2796" spans="2:2" x14ac:dyDescent="0.25">
      <c r="B2796" s="9"/>
    </row>
    <row r="2797" spans="2:2" x14ac:dyDescent="0.25">
      <c r="B2797" s="9"/>
    </row>
    <row r="2798" spans="2:2" x14ac:dyDescent="0.25">
      <c r="B2798" s="9"/>
    </row>
    <row r="2799" spans="2:2" x14ac:dyDescent="0.25">
      <c r="B2799" s="9"/>
    </row>
    <row r="2800" spans="2:2" x14ac:dyDescent="0.25">
      <c r="B2800" s="9"/>
    </row>
    <row r="2801" spans="2:2" x14ac:dyDescent="0.25">
      <c r="B2801" s="9"/>
    </row>
    <row r="2802" spans="2:2" x14ac:dyDescent="0.25">
      <c r="B2802" s="9"/>
    </row>
    <row r="2803" spans="2:2" x14ac:dyDescent="0.25">
      <c r="B2803" s="9"/>
    </row>
    <row r="2804" spans="2:2" x14ac:dyDescent="0.25">
      <c r="B2804" s="9"/>
    </row>
    <row r="2805" spans="2:2" x14ac:dyDescent="0.25">
      <c r="B2805" s="9"/>
    </row>
    <row r="2806" spans="2:2" x14ac:dyDescent="0.25">
      <c r="B2806" s="9"/>
    </row>
    <row r="2807" spans="2:2" x14ac:dyDescent="0.25">
      <c r="B2807" s="9"/>
    </row>
    <row r="2808" spans="2:2" x14ac:dyDescent="0.25">
      <c r="B2808" s="9"/>
    </row>
    <row r="2809" spans="2:2" x14ac:dyDescent="0.25">
      <c r="B2809" s="9"/>
    </row>
    <row r="2810" spans="2:2" x14ac:dyDescent="0.25">
      <c r="B2810" s="9"/>
    </row>
    <row r="2811" spans="2:2" x14ac:dyDescent="0.25">
      <c r="B2811" s="9"/>
    </row>
    <row r="2812" spans="2:2" x14ac:dyDescent="0.25">
      <c r="B2812" s="9"/>
    </row>
    <row r="2813" spans="2:2" x14ac:dyDescent="0.25">
      <c r="B2813" s="9"/>
    </row>
    <row r="2814" spans="2:2" x14ac:dyDescent="0.25">
      <c r="B2814" s="9"/>
    </row>
    <row r="2815" spans="2:2" x14ac:dyDescent="0.25">
      <c r="B2815" s="9"/>
    </row>
    <row r="2816" spans="2:2" x14ac:dyDescent="0.25">
      <c r="B2816" s="9"/>
    </row>
    <row r="2817" spans="2:2" x14ac:dyDescent="0.25">
      <c r="B2817" s="9"/>
    </row>
    <row r="2818" spans="2:2" x14ac:dyDescent="0.25">
      <c r="B2818" s="9"/>
    </row>
    <row r="2819" spans="2:2" x14ac:dyDescent="0.25">
      <c r="B2819" s="9"/>
    </row>
    <row r="2820" spans="2:2" x14ac:dyDescent="0.25">
      <c r="B2820" s="9"/>
    </row>
    <row r="2821" spans="2:2" x14ac:dyDescent="0.25">
      <c r="B2821" s="9"/>
    </row>
    <row r="2822" spans="2:2" x14ac:dyDescent="0.25">
      <c r="B2822" s="9"/>
    </row>
    <row r="2823" spans="2:2" x14ac:dyDescent="0.25">
      <c r="B2823" s="9"/>
    </row>
    <row r="2824" spans="2:2" x14ac:dyDescent="0.25">
      <c r="B2824" s="9"/>
    </row>
    <row r="2825" spans="2:2" x14ac:dyDescent="0.25">
      <c r="B2825" s="9"/>
    </row>
    <row r="2826" spans="2:2" x14ac:dyDescent="0.25">
      <c r="B2826" s="9"/>
    </row>
    <row r="2827" spans="2:2" x14ac:dyDescent="0.25">
      <c r="B2827" s="9"/>
    </row>
    <row r="2828" spans="2:2" x14ac:dyDescent="0.25">
      <c r="B2828" s="9"/>
    </row>
    <row r="2829" spans="2:2" x14ac:dyDescent="0.25">
      <c r="B2829" s="9"/>
    </row>
    <row r="2830" spans="2:2" x14ac:dyDescent="0.25">
      <c r="B2830" s="9"/>
    </row>
    <row r="2831" spans="2:2" x14ac:dyDescent="0.25">
      <c r="B2831" s="9"/>
    </row>
    <row r="2832" spans="2:2" x14ac:dyDescent="0.25">
      <c r="B2832" s="9"/>
    </row>
    <row r="2833" spans="2:2" x14ac:dyDescent="0.25">
      <c r="B2833" s="9"/>
    </row>
    <row r="2834" spans="2:2" x14ac:dyDescent="0.25">
      <c r="B2834" s="9"/>
    </row>
    <row r="2835" spans="2:2" x14ac:dyDescent="0.25">
      <c r="B2835" s="9"/>
    </row>
    <row r="2836" spans="2:2" x14ac:dyDescent="0.25">
      <c r="B2836" s="9"/>
    </row>
    <row r="2837" spans="2:2" x14ac:dyDescent="0.25">
      <c r="B2837" s="9"/>
    </row>
    <row r="2838" spans="2:2" x14ac:dyDescent="0.25">
      <c r="B2838" s="9"/>
    </row>
    <row r="2839" spans="2:2" x14ac:dyDescent="0.25">
      <c r="B2839" s="9"/>
    </row>
    <row r="2840" spans="2:2" x14ac:dyDescent="0.25">
      <c r="B2840" s="9"/>
    </row>
    <row r="2841" spans="2:2" x14ac:dyDescent="0.25">
      <c r="B2841" s="9"/>
    </row>
    <row r="2842" spans="2:2" x14ac:dyDescent="0.25">
      <c r="B2842" s="9"/>
    </row>
    <row r="2843" spans="2:2" x14ac:dyDescent="0.25">
      <c r="B2843" s="9"/>
    </row>
    <row r="2844" spans="2:2" x14ac:dyDescent="0.25">
      <c r="B2844" s="9"/>
    </row>
    <row r="2845" spans="2:2" x14ac:dyDescent="0.25">
      <c r="B2845" s="9"/>
    </row>
    <row r="2846" spans="2:2" x14ac:dyDescent="0.25">
      <c r="B2846" s="9"/>
    </row>
    <row r="2847" spans="2:2" x14ac:dyDescent="0.25">
      <c r="B2847" s="9"/>
    </row>
    <row r="2848" spans="2:2" x14ac:dyDescent="0.25">
      <c r="B2848" s="9"/>
    </row>
    <row r="2849" spans="2:2" x14ac:dyDescent="0.25">
      <c r="B2849" s="9"/>
    </row>
    <row r="2850" spans="2:2" x14ac:dyDescent="0.25">
      <c r="B2850" s="9"/>
    </row>
    <row r="2851" spans="2:2" x14ac:dyDescent="0.25">
      <c r="B2851" s="9"/>
    </row>
    <row r="2852" spans="2:2" x14ac:dyDescent="0.25">
      <c r="B2852" s="9"/>
    </row>
    <row r="2853" spans="2:2" x14ac:dyDescent="0.25">
      <c r="B2853" s="9"/>
    </row>
    <row r="2854" spans="2:2" x14ac:dyDescent="0.25">
      <c r="B2854" s="9"/>
    </row>
    <row r="2855" spans="2:2" x14ac:dyDescent="0.25">
      <c r="B2855" s="9"/>
    </row>
    <row r="2856" spans="2:2" x14ac:dyDescent="0.25">
      <c r="B2856" s="9"/>
    </row>
    <row r="2857" spans="2:2" x14ac:dyDescent="0.25">
      <c r="B2857" s="9"/>
    </row>
    <row r="2858" spans="2:2" x14ac:dyDescent="0.25">
      <c r="B2858" s="9"/>
    </row>
    <row r="2859" spans="2:2" x14ac:dyDescent="0.25">
      <c r="B2859" s="9"/>
    </row>
    <row r="2860" spans="2:2" x14ac:dyDescent="0.25">
      <c r="B2860" s="9"/>
    </row>
    <row r="2861" spans="2:2" x14ac:dyDescent="0.25">
      <c r="B2861" s="9"/>
    </row>
    <row r="2862" spans="2:2" x14ac:dyDescent="0.25">
      <c r="B2862" s="9"/>
    </row>
    <row r="2863" spans="2:2" x14ac:dyDescent="0.25">
      <c r="B2863" s="9"/>
    </row>
    <row r="2864" spans="2:2" x14ac:dyDescent="0.25">
      <c r="B2864" s="9"/>
    </row>
    <row r="2865" spans="2:2" x14ac:dyDescent="0.25">
      <c r="B2865" s="9"/>
    </row>
    <row r="2866" spans="2:2" x14ac:dyDescent="0.25">
      <c r="B2866" s="9"/>
    </row>
    <row r="2867" spans="2:2" x14ac:dyDescent="0.25">
      <c r="B2867" s="9"/>
    </row>
    <row r="2868" spans="2:2" x14ac:dyDescent="0.25">
      <c r="B2868" s="9"/>
    </row>
    <row r="2869" spans="2:2" x14ac:dyDescent="0.25">
      <c r="B2869" s="9"/>
    </row>
    <row r="2870" spans="2:2" x14ac:dyDescent="0.25">
      <c r="B2870" s="9"/>
    </row>
    <row r="2871" spans="2:2" x14ac:dyDescent="0.25">
      <c r="B2871" s="9"/>
    </row>
    <row r="2872" spans="2:2" x14ac:dyDescent="0.25">
      <c r="B2872" s="9"/>
    </row>
    <row r="2873" spans="2:2" x14ac:dyDescent="0.25">
      <c r="B2873" s="9"/>
    </row>
    <row r="2874" spans="2:2" x14ac:dyDescent="0.25">
      <c r="B2874" s="9"/>
    </row>
    <row r="2875" spans="2:2" x14ac:dyDescent="0.25">
      <c r="B2875" s="9"/>
    </row>
    <row r="2876" spans="2:2" x14ac:dyDescent="0.25">
      <c r="B2876" s="9"/>
    </row>
    <row r="2877" spans="2:2" x14ac:dyDescent="0.25">
      <c r="B2877" s="9"/>
    </row>
    <row r="2878" spans="2:2" x14ac:dyDescent="0.25">
      <c r="B2878" s="9"/>
    </row>
    <row r="2879" spans="2:2" x14ac:dyDescent="0.25">
      <c r="B2879" s="9"/>
    </row>
    <row r="2880" spans="2:2" x14ac:dyDescent="0.25">
      <c r="B2880" s="9"/>
    </row>
    <row r="2881" spans="2:2" x14ac:dyDescent="0.25">
      <c r="B2881" s="9"/>
    </row>
    <row r="2882" spans="2:2" x14ac:dyDescent="0.25">
      <c r="B2882" s="9"/>
    </row>
    <row r="2883" spans="2:2" x14ac:dyDescent="0.25">
      <c r="B2883" s="9"/>
    </row>
    <row r="2884" spans="2:2" x14ac:dyDescent="0.25">
      <c r="B2884" s="9"/>
    </row>
    <row r="2885" spans="2:2" x14ac:dyDescent="0.25">
      <c r="B2885" s="9"/>
    </row>
    <row r="2886" spans="2:2" x14ac:dyDescent="0.25">
      <c r="B2886" s="9"/>
    </row>
    <row r="2887" spans="2:2" x14ac:dyDescent="0.25">
      <c r="B2887" s="9"/>
    </row>
    <row r="2888" spans="2:2" x14ac:dyDescent="0.25">
      <c r="B2888" s="9"/>
    </row>
    <row r="2889" spans="2:2" x14ac:dyDescent="0.25">
      <c r="B2889" s="9"/>
    </row>
    <row r="2890" spans="2:2" x14ac:dyDescent="0.25">
      <c r="B2890" s="9"/>
    </row>
    <row r="2891" spans="2:2" x14ac:dyDescent="0.25">
      <c r="B2891" s="9"/>
    </row>
    <row r="2892" spans="2:2" x14ac:dyDescent="0.25">
      <c r="B2892" s="9"/>
    </row>
    <row r="2893" spans="2:2" x14ac:dyDescent="0.25">
      <c r="B2893" s="9"/>
    </row>
    <row r="2894" spans="2:2" x14ac:dyDescent="0.25">
      <c r="B2894" s="9"/>
    </row>
    <row r="2895" spans="2:2" x14ac:dyDescent="0.25">
      <c r="B2895" s="9"/>
    </row>
    <row r="2896" spans="2:2" x14ac:dyDescent="0.25">
      <c r="B2896" s="9"/>
    </row>
    <row r="2897" spans="2:2" x14ac:dyDescent="0.25">
      <c r="B2897" s="9"/>
    </row>
    <row r="2898" spans="2:2" x14ac:dyDescent="0.25">
      <c r="B2898" s="9"/>
    </row>
    <row r="2899" spans="2:2" x14ac:dyDescent="0.25">
      <c r="B2899" s="9"/>
    </row>
    <row r="2900" spans="2:2" x14ac:dyDescent="0.25">
      <c r="B2900" s="9"/>
    </row>
    <row r="2901" spans="2:2" x14ac:dyDescent="0.25">
      <c r="B2901" s="9"/>
    </row>
    <row r="2902" spans="2:2" x14ac:dyDescent="0.25">
      <c r="B2902" s="9"/>
    </row>
    <row r="2903" spans="2:2" x14ac:dyDescent="0.25">
      <c r="B2903" s="9"/>
    </row>
    <row r="2904" spans="2:2" x14ac:dyDescent="0.25">
      <c r="B2904" s="9"/>
    </row>
    <row r="2905" spans="2:2" x14ac:dyDescent="0.25">
      <c r="B2905" s="9"/>
    </row>
    <row r="2906" spans="2:2" x14ac:dyDescent="0.25">
      <c r="B2906" s="9"/>
    </row>
    <row r="2907" spans="2:2" x14ac:dyDescent="0.25">
      <c r="B2907" s="9"/>
    </row>
    <row r="2908" spans="2:2" x14ac:dyDescent="0.25">
      <c r="B2908" s="9"/>
    </row>
    <row r="2909" spans="2:2" x14ac:dyDescent="0.25">
      <c r="B2909" s="9"/>
    </row>
    <row r="2910" spans="2:2" x14ac:dyDescent="0.25">
      <c r="B2910" s="9"/>
    </row>
    <row r="2911" spans="2:2" x14ac:dyDescent="0.25">
      <c r="B2911" s="9"/>
    </row>
    <row r="2912" spans="2:2" x14ac:dyDescent="0.25">
      <c r="B2912" s="9"/>
    </row>
    <row r="2913" spans="2:2" x14ac:dyDescent="0.25">
      <c r="B2913" s="9"/>
    </row>
    <row r="2914" spans="2:2" x14ac:dyDescent="0.25">
      <c r="B2914" s="9"/>
    </row>
    <row r="2915" spans="2:2" x14ac:dyDescent="0.25">
      <c r="B2915" s="9"/>
    </row>
    <row r="2916" spans="2:2" x14ac:dyDescent="0.25">
      <c r="B2916" s="9"/>
    </row>
    <row r="2917" spans="2:2" x14ac:dyDescent="0.25">
      <c r="B2917" s="9"/>
    </row>
    <row r="2918" spans="2:2" x14ac:dyDescent="0.25">
      <c r="B2918" s="9"/>
    </row>
    <row r="2919" spans="2:2" x14ac:dyDescent="0.25">
      <c r="B2919" s="9"/>
    </row>
    <row r="2920" spans="2:2" x14ac:dyDescent="0.25">
      <c r="B2920" s="9"/>
    </row>
    <row r="2921" spans="2:2" x14ac:dyDescent="0.25">
      <c r="B2921" s="9"/>
    </row>
    <row r="2922" spans="2:2" x14ac:dyDescent="0.25">
      <c r="B2922" s="9"/>
    </row>
    <row r="2923" spans="2:2" x14ac:dyDescent="0.25">
      <c r="B2923" s="9"/>
    </row>
    <row r="2924" spans="2:2" x14ac:dyDescent="0.25">
      <c r="B2924" s="9"/>
    </row>
    <row r="2925" spans="2:2" x14ac:dyDescent="0.25">
      <c r="B2925" s="9"/>
    </row>
    <row r="2926" spans="2:2" x14ac:dyDescent="0.25">
      <c r="B2926" s="9"/>
    </row>
    <row r="2927" spans="2:2" x14ac:dyDescent="0.25">
      <c r="B2927" s="9"/>
    </row>
    <row r="2928" spans="2:2" x14ac:dyDescent="0.25">
      <c r="B2928" s="9"/>
    </row>
    <row r="2929" spans="2:2" x14ac:dyDescent="0.25">
      <c r="B2929" s="9"/>
    </row>
    <row r="2930" spans="2:2" x14ac:dyDescent="0.25">
      <c r="B2930" s="9"/>
    </row>
    <row r="2931" spans="2:2" x14ac:dyDescent="0.25">
      <c r="B2931" s="9"/>
    </row>
    <row r="2932" spans="2:2" x14ac:dyDescent="0.25">
      <c r="B2932" s="9"/>
    </row>
    <row r="2933" spans="2:2" x14ac:dyDescent="0.25">
      <c r="B2933" s="9"/>
    </row>
    <row r="2934" spans="2:2" x14ac:dyDescent="0.25">
      <c r="B2934" s="9"/>
    </row>
    <row r="2935" spans="2:2" x14ac:dyDescent="0.25">
      <c r="B2935" s="9"/>
    </row>
    <row r="2936" spans="2:2" x14ac:dyDescent="0.25">
      <c r="B2936" s="9"/>
    </row>
    <row r="2937" spans="2:2" x14ac:dyDescent="0.25">
      <c r="B2937" s="9"/>
    </row>
    <row r="2938" spans="2:2" x14ac:dyDescent="0.25">
      <c r="B2938" s="9"/>
    </row>
    <row r="2939" spans="2:2" x14ac:dyDescent="0.25">
      <c r="B2939" s="9"/>
    </row>
    <row r="2940" spans="2:2" x14ac:dyDescent="0.25">
      <c r="B2940" s="9"/>
    </row>
    <row r="2941" spans="2:2" x14ac:dyDescent="0.25">
      <c r="B2941" s="9"/>
    </row>
    <row r="2942" spans="2:2" x14ac:dyDescent="0.25">
      <c r="B2942" s="9"/>
    </row>
    <row r="2943" spans="2:2" x14ac:dyDescent="0.25">
      <c r="B2943" s="9"/>
    </row>
    <row r="2944" spans="2:2" x14ac:dyDescent="0.25">
      <c r="B2944" s="9"/>
    </row>
    <row r="2945" spans="2:2" x14ac:dyDescent="0.25">
      <c r="B2945" s="9"/>
    </row>
    <row r="2946" spans="2:2" x14ac:dyDescent="0.25">
      <c r="B2946" s="9"/>
    </row>
    <row r="2947" spans="2:2" x14ac:dyDescent="0.25">
      <c r="B2947" s="9"/>
    </row>
    <row r="2948" spans="2:2" x14ac:dyDescent="0.25">
      <c r="B2948" s="9"/>
    </row>
    <row r="2949" spans="2:2" x14ac:dyDescent="0.25">
      <c r="B2949" s="9"/>
    </row>
    <row r="2950" spans="2:2" x14ac:dyDescent="0.25">
      <c r="B2950" s="9"/>
    </row>
    <row r="2951" spans="2:2" x14ac:dyDescent="0.25">
      <c r="B2951" s="9"/>
    </row>
    <row r="2952" spans="2:2" x14ac:dyDescent="0.25">
      <c r="B2952" s="9"/>
    </row>
    <row r="2953" spans="2:2" x14ac:dyDescent="0.25">
      <c r="B2953" s="9"/>
    </row>
    <row r="2954" spans="2:2" x14ac:dyDescent="0.25">
      <c r="B2954" s="9"/>
    </row>
    <row r="2955" spans="2:2" x14ac:dyDescent="0.25">
      <c r="B2955" s="9"/>
    </row>
    <row r="2956" spans="2:2" x14ac:dyDescent="0.25">
      <c r="B2956" s="9"/>
    </row>
    <row r="2957" spans="2:2" x14ac:dyDescent="0.25">
      <c r="B2957" s="9"/>
    </row>
    <row r="2958" spans="2:2" x14ac:dyDescent="0.25">
      <c r="B2958" s="9"/>
    </row>
    <row r="2959" spans="2:2" x14ac:dyDescent="0.25">
      <c r="B2959" s="9"/>
    </row>
    <row r="2960" spans="2:2" x14ac:dyDescent="0.25">
      <c r="B2960" s="9"/>
    </row>
    <row r="2961" spans="2:2" x14ac:dyDescent="0.25">
      <c r="B2961" s="9"/>
    </row>
    <row r="2962" spans="2:2" x14ac:dyDescent="0.25">
      <c r="B2962" s="9"/>
    </row>
    <row r="2963" spans="2:2" x14ac:dyDescent="0.25">
      <c r="B2963" s="9"/>
    </row>
    <row r="2964" spans="2:2" x14ac:dyDescent="0.25">
      <c r="B2964" s="9"/>
    </row>
    <row r="2965" spans="2:2" x14ac:dyDescent="0.25">
      <c r="B2965" s="9"/>
    </row>
    <row r="2966" spans="2:2" x14ac:dyDescent="0.25">
      <c r="B2966" s="9"/>
    </row>
    <row r="2967" spans="2:2" x14ac:dyDescent="0.25">
      <c r="B2967" s="9"/>
    </row>
    <row r="2968" spans="2:2" x14ac:dyDescent="0.25">
      <c r="B2968" s="9"/>
    </row>
    <row r="2969" spans="2:2" x14ac:dyDescent="0.25">
      <c r="B2969" s="9"/>
    </row>
    <row r="2970" spans="2:2" x14ac:dyDescent="0.25">
      <c r="B2970" s="9"/>
    </row>
    <row r="2971" spans="2:2" x14ac:dyDescent="0.25">
      <c r="B2971" s="9"/>
    </row>
    <row r="2972" spans="2:2" x14ac:dyDescent="0.25">
      <c r="B2972" s="9"/>
    </row>
    <row r="2973" spans="2:2" x14ac:dyDescent="0.25">
      <c r="B2973" s="9"/>
    </row>
    <row r="2974" spans="2:2" x14ac:dyDescent="0.25">
      <c r="B2974" s="9"/>
    </row>
    <row r="2975" spans="2:2" x14ac:dyDescent="0.25">
      <c r="B2975" s="9"/>
    </row>
    <row r="2976" spans="2:2" x14ac:dyDescent="0.25">
      <c r="B2976" s="9"/>
    </row>
    <row r="2977" spans="2:2" x14ac:dyDescent="0.25">
      <c r="B2977" s="9"/>
    </row>
    <row r="2978" spans="2:2" x14ac:dyDescent="0.25">
      <c r="B2978" s="9"/>
    </row>
    <row r="2979" spans="2:2" x14ac:dyDescent="0.25">
      <c r="B2979" s="9"/>
    </row>
    <row r="2980" spans="2:2" x14ac:dyDescent="0.25">
      <c r="B2980" s="9"/>
    </row>
    <row r="2981" spans="2:2" x14ac:dyDescent="0.25">
      <c r="B2981" s="9"/>
    </row>
    <row r="2982" spans="2:2" x14ac:dyDescent="0.25">
      <c r="B2982" s="9"/>
    </row>
    <row r="2983" spans="2:2" x14ac:dyDescent="0.25">
      <c r="B2983" s="9"/>
    </row>
    <row r="2984" spans="2:2" x14ac:dyDescent="0.25">
      <c r="B2984" s="9"/>
    </row>
    <row r="2985" spans="2:2" x14ac:dyDescent="0.25">
      <c r="B2985" s="9"/>
    </row>
    <row r="2986" spans="2:2" x14ac:dyDescent="0.25">
      <c r="B2986" s="9"/>
    </row>
    <row r="2987" spans="2:2" x14ac:dyDescent="0.25">
      <c r="B2987" s="9"/>
    </row>
    <row r="2988" spans="2:2" x14ac:dyDescent="0.25">
      <c r="B2988" s="9"/>
    </row>
    <row r="2989" spans="2:2" x14ac:dyDescent="0.25">
      <c r="B2989" s="9"/>
    </row>
    <row r="2990" spans="2:2" x14ac:dyDescent="0.25">
      <c r="B2990" s="9"/>
    </row>
    <row r="2991" spans="2:2" x14ac:dyDescent="0.25">
      <c r="B2991" s="9"/>
    </row>
    <row r="2992" spans="2:2" x14ac:dyDescent="0.25">
      <c r="B2992" s="9"/>
    </row>
    <row r="2993" spans="2:2" x14ac:dyDescent="0.25">
      <c r="B2993" s="9"/>
    </row>
    <row r="2994" spans="2:2" x14ac:dyDescent="0.25">
      <c r="B2994" s="9"/>
    </row>
    <row r="2995" spans="2:2" x14ac:dyDescent="0.25">
      <c r="B2995" s="9"/>
    </row>
    <row r="2996" spans="2:2" x14ac:dyDescent="0.25">
      <c r="B2996" s="9"/>
    </row>
    <row r="2997" spans="2:2" x14ac:dyDescent="0.25">
      <c r="B2997" s="9"/>
    </row>
    <row r="2998" spans="2:2" x14ac:dyDescent="0.25">
      <c r="B2998" s="9"/>
    </row>
    <row r="2999" spans="2:2" x14ac:dyDescent="0.25">
      <c r="B2999" s="9"/>
    </row>
    <row r="3000" spans="2:2" x14ac:dyDescent="0.25">
      <c r="B3000" s="9"/>
    </row>
    <row r="3001" spans="2:2" x14ac:dyDescent="0.25">
      <c r="B3001" s="9"/>
    </row>
    <row r="3002" spans="2:2" x14ac:dyDescent="0.25">
      <c r="B3002" s="9"/>
    </row>
    <row r="3003" spans="2:2" x14ac:dyDescent="0.25">
      <c r="B3003" s="9"/>
    </row>
    <row r="3004" spans="2:2" x14ac:dyDescent="0.25">
      <c r="B3004" s="9"/>
    </row>
    <row r="3005" spans="2:2" x14ac:dyDescent="0.25">
      <c r="B3005" s="9"/>
    </row>
    <row r="3006" spans="2:2" x14ac:dyDescent="0.25">
      <c r="B3006" s="9"/>
    </row>
    <row r="3007" spans="2:2" x14ac:dyDescent="0.25">
      <c r="B3007" s="9"/>
    </row>
    <row r="3008" spans="2:2" x14ac:dyDescent="0.25">
      <c r="B3008" s="9"/>
    </row>
    <row r="3009" spans="2:2" x14ac:dyDescent="0.25">
      <c r="B3009" s="9"/>
    </row>
    <row r="3010" spans="2:2" x14ac:dyDescent="0.25">
      <c r="B3010" s="9"/>
    </row>
    <row r="3011" spans="2:2" x14ac:dyDescent="0.25">
      <c r="B3011" s="9"/>
    </row>
    <row r="3012" spans="2:2" x14ac:dyDescent="0.25">
      <c r="B3012" s="9"/>
    </row>
    <row r="3013" spans="2:2" x14ac:dyDescent="0.25">
      <c r="B3013" s="9"/>
    </row>
    <row r="3014" spans="2:2" x14ac:dyDescent="0.25">
      <c r="B3014" s="9"/>
    </row>
    <row r="3015" spans="2:2" x14ac:dyDescent="0.25">
      <c r="B3015" s="9"/>
    </row>
    <row r="3016" spans="2:2" x14ac:dyDescent="0.25">
      <c r="B3016" s="9"/>
    </row>
    <row r="3017" spans="2:2" x14ac:dyDescent="0.25">
      <c r="B3017" s="9"/>
    </row>
    <row r="3018" spans="2:2" x14ac:dyDescent="0.25">
      <c r="B3018" s="9"/>
    </row>
    <row r="3019" spans="2:2" x14ac:dyDescent="0.25">
      <c r="B3019" s="9"/>
    </row>
    <row r="3020" spans="2:2" x14ac:dyDescent="0.25">
      <c r="B3020" s="9"/>
    </row>
    <row r="3021" spans="2:2" x14ac:dyDescent="0.25">
      <c r="B3021" s="9"/>
    </row>
    <row r="3022" spans="2:2" x14ac:dyDescent="0.25">
      <c r="B3022" s="9"/>
    </row>
    <row r="3023" spans="2:2" x14ac:dyDescent="0.25">
      <c r="B3023" s="9"/>
    </row>
    <row r="3024" spans="2:2" x14ac:dyDescent="0.25">
      <c r="B3024" s="9"/>
    </row>
    <row r="3025" spans="2:2" x14ac:dyDescent="0.25">
      <c r="B3025" s="9"/>
    </row>
    <row r="3026" spans="2:2" x14ac:dyDescent="0.25">
      <c r="B3026" s="9"/>
    </row>
    <row r="3027" spans="2:2" x14ac:dyDescent="0.25">
      <c r="B3027" s="9"/>
    </row>
    <row r="3028" spans="2:2" x14ac:dyDescent="0.25">
      <c r="B3028" s="9"/>
    </row>
    <row r="3029" spans="2:2" x14ac:dyDescent="0.25">
      <c r="B3029" s="9"/>
    </row>
    <row r="3030" spans="2:2" x14ac:dyDescent="0.25">
      <c r="B3030" s="9"/>
    </row>
    <row r="3031" spans="2:2" x14ac:dyDescent="0.25">
      <c r="B3031" s="9"/>
    </row>
    <row r="3032" spans="2:2" x14ac:dyDescent="0.25">
      <c r="B3032" s="9"/>
    </row>
    <row r="3033" spans="2:2" x14ac:dyDescent="0.25">
      <c r="B3033" s="9"/>
    </row>
    <row r="3034" spans="2:2" x14ac:dyDescent="0.25">
      <c r="B3034" s="9"/>
    </row>
    <row r="3035" spans="2:2" x14ac:dyDescent="0.25">
      <c r="B3035" s="9"/>
    </row>
    <row r="3036" spans="2:2" x14ac:dyDescent="0.25">
      <c r="B3036" s="9"/>
    </row>
    <row r="3037" spans="2:2" x14ac:dyDescent="0.25">
      <c r="B3037" s="9"/>
    </row>
    <row r="3038" spans="2:2" x14ac:dyDescent="0.25">
      <c r="B3038" s="9"/>
    </row>
    <row r="3039" spans="2:2" x14ac:dyDescent="0.25">
      <c r="B3039" s="9"/>
    </row>
    <row r="3040" spans="2:2" x14ac:dyDescent="0.25">
      <c r="B3040" s="9"/>
    </row>
    <row r="3041" spans="2:2" x14ac:dyDescent="0.25">
      <c r="B3041" s="9"/>
    </row>
    <row r="3042" spans="2:2" x14ac:dyDescent="0.25">
      <c r="B3042" s="9"/>
    </row>
    <row r="3043" spans="2:2" x14ac:dyDescent="0.25">
      <c r="B3043" s="9"/>
    </row>
    <row r="3044" spans="2:2" x14ac:dyDescent="0.25">
      <c r="B3044" s="9"/>
    </row>
    <row r="3045" spans="2:2" x14ac:dyDescent="0.25">
      <c r="B3045" s="9"/>
    </row>
    <row r="3046" spans="2:2" x14ac:dyDescent="0.25">
      <c r="B3046" s="9"/>
    </row>
    <row r="3047" spans="2:2" x14ac:dyDescent="0.25">
      <c r="B3047" s="9"/>
    </row>
    <row r="3048" spans="2:2" x14ac:dyDescent="0.25">
      <c r="B3048" s="9"/>
    </row>
    <row r="3049" spans="2:2" x14ac:dyDescent="0.25">
      <c r="B3049" s="9"/>
    </row>
    <row r="3050" spans="2:2" x14ac:dyDescent="0.25">
      <c r="B3050" s="9"/>
    </row>
    <row r="3051" spans="2:2" x14ac:dyDescent="0.25">
      <c r="B3051" s="9"/>
    </row>
    <row r="3052" spans="2:2" x14ac:dyDescent="0.25">
      <c r="B3052" s="9"/>
    </row>
    <row r="3053" spans="2:2" x14ac:dyDescent="0.25">
      <c r="B3053" s="9"/>
    </row>
    <row r="3054" spans="2:2" x14ac:dyDescent="0.25">
      <c r="B3054" s="9"/>
    </row>
    <row r="3055" spans="2:2" x14ac:dyDescent="0.25">
      <c r="B3055" s="9"/>
    </row>
    <row r="3056" spans="2:2" x14ac:dyDescent="0.25">
      <c r="B3056" s="9"/>
    </row>
    <row r="3057" spans="2:2" x14ac:dyDescent="0.25">
      <c r="B3057" s="9"/>
    </row>
    <row r="3058" spans="2:2" x14ac:dyDescent="0.25">
      <c r="B3058" s="9"/>
    </row>
    <row r="3059" spans="2:2" x14ac:dyDescent="0.25">
      <c r="B3059" s="9"/>
    </row>
    <row r="3060" spans="2:2" x14ac:dyDescent="0.25">
      <c r="B3060" s="9"/>
    </row>
    <row r="3061" spans="2:2" x14ac:dyDescent="0.25">
      <c r="B3061" s="9"/>
    </row>
    <row r="3062" spans="2:2" x14ac:dyDescent="0.25">
      <c r="B3062" s="9"/>
    </row>
    <row r="3063" spans="2:2" x14ac:dyDescent="0.25">
      <c r="B3063" s="9"/>
    </row>
    <row r="3064" spans="2:2" x14ac:dyDescent="0.25">
      <c r="B3064" s="9"/>
    </row>
    <row r="3065" spans="2:2" x14ac:dyDescent="0.25">
      <c r="B3065" s="9"/>
    </row>
    <row r="3066" spans="2:2" x14ac:dyDescent="0.25">
      <c r="B3066" s="9"/>
    </row>
    <row r="3067" spans="2:2" x14ac:dyDescent="0.25">
      <c r="B3067" s="9"/>
    </row>
    <row r="3068" spans="2:2" x14ac:dyDescent="0.25">
      <c r="B3068" s="9"/>
    </row>
    <row r="3069" spans="2:2" x14ac:dyDescent="0.25">
      <c r="B3069" s="9"/>
    </row>
    <row r="3070" spans="2:2" x14ac:dyDescent="0.25">
      <c r="B3070" s="9"/>
    </row>
    <row r="3071" spans="2:2" x14ac:dyDescent="0.25">
      <c r="B3071" s="9"/>
    </row>
    <row r="3072" spans="2:2" x14ac:dyDescent="0.25">
      <c r="B3072" s="9"/>
    </row>
    <row r="3073" spans="2:2" x14ac:dyDescent="0.25">
      <c r="B3073" s="9"/>
    </row>
    <row r="3074" spans="2:2" x14ac:dyDescent="0.25">
      <c r="B3074" s="9"/>
    </row>
    <row r="3075" spans="2:2" x14ac:dyDescent="0.25">
      <c r="B3075" s="9"/>
    </row>
    <row r="3076" spans="2:2" x14ac:dyDescent="0.25">
      <c r="B3076" s="9"/>
    </row>
    <row r="3077" spans="2:2" x14ac:dyDescent="0.25">
      <c r="B3077" s="9"/>
    </row>
    <row r="3078" spans="2:2" x14ac:dyDescent="0.25">
      <c r="B3078" s="9"/>
    </row>
    <row r="3079" spans="2:2" x14ac:dyDescent="0.25">
      <c r="B3079" s="9"/>
    </row>
    <row r="3080" spans="2:2" x14ac:dyDescent="0.25">
      <c r="B3080" s="9"/>
    </row>
    <row r="3081" spans="2:2" x14ac:dyDescent="0.25">
      <c r="B3081" s="9"/>
    </row>
    <row r="3082" spans="2:2" x14ac:dyDescent="0.25">
      <c r="B3082" s="9"/>
    </row>
    <row r="3083" spans="2:2" x14ac:dyDescent="0.25">
      <c r="B3083" s="9"/>
    </row>
    <row r="3084" spans="2:2" x14ac:dyDescent="0.25">
      <c r="B3084" s="9"/>
    </row>
    <row r="3085" spans="2:2" x14ac:dyDescent="0.25">
      <c r="B3085" s="9"/>
    </row>
    <row r="3086" spans="2:2" x14ac:dyDescent="0.25">
      <c r="B3086" s="9"/>
    </row>
    <row r="3087" spans="2:2" x14ac:dyDescent="0.25">
      <c r="B3087" s="9"/>
    </row>
    <row r="3088" spans="2:2" x14ac:dyDescent="0.25">
      <c r="B3088" s="9"/>
    </row>
    <row r="3089" spans="2:2" x14ac:dyDescent="0.25">
      <c r="B3089" s="9"/>
    </row>
    <row r="3090" spans="2:2" x14ac:dyDescent="0.25">
      <c r="B3090" s="9"/>
    </row>
    <row r="3091" spans="2:2" x14ac:dyDescent="0.25">
      <c r="B3091" s="9"/>
    </row>
    <row r="3092" spans="2:2" x14ac:dyDescent="0.25">
      <c r="B3092" s="9"/>
    </row>
    <row r="3093" spans="2:2" x14ac:dyDescent="0.25">
      <c r="B3093" s="9"/>
    </row>
    <row r="3094" spans="2:2" x14ac:dyDescent="0.25">
      <c r="B3094" s="9"/>
    </row>
    <row r="3095" spans="2:2" x14ac:dyDescent="0.25">
      <c r="B3095" s="9"/>
    </row>
    <row r="3096" spans="2:2" x14ac:dyDescent="0.25">
      <c r="B3096" s="9"/>
    </row>
    <row r="3097" spans="2:2" x14ac:dyDescent="0.25">
      <c r="B3097" s="9"/>
    </row>
    <row r="3098" spans="2:2" x14ac:dyDescent="0.25">
      <c r="B3098" s="9"/>
    </row>
    <row r="3099" spans="2:2" x14ac:dyDescent="0.25">
      <c r="B3099" s="9"/>
    </row>
    <row r="3100" spans="2:2" x14ac:dyDescent="0.25">
      <c r="B3100" s="9"/>
    </row>
    <row r="3101" spans="2:2" x14ac:dyDescent="0.25">
      <c r="B3101" s="9"/>
    </row>
    <row r="3102" spans="2:2" x14ac:dyDescent="0.25">
      <c r="B3102" s="9"/>
    </row>
    <row r="3103" spans="2:2" x14ac:dyDescent="0.25">
      <c r="B3103" s="9"/>
    </row>
    <row r="3104" spans="2:2" x14ac:dyDescent="0.25">
      <c r="B3104" s="9"/>
    </row>
    <row r="3105" spans="2:2" x14ac:dyDescent="0.25">
      <c r="B3105" s="9"/>
    </row>
    <row r="3106" spans="2:2" x14ac:dyDescent="0.25">
      <c r="B3106" s="9"/>
    </row>
    <row r="3107" spans="2:2" x14ac:dyDescent="0.25">
      <c r="B3107" s="9"/>
    </row>
    <row r="3108" spans="2:2" x14ac:dyDescent="0.25">
      <c r="B3108" s="9"/>
    </row>
    <row r="3109" spans="2:2" x14ac:dyDescent="0.25">
      <c r="B3109" s="9"/>
    </row>
    <row r="3110" spans="2:2" x14ac:dyDescent="0.25">
      <c r="B3110" s="9"/>
    </row>
    <row r="3111" spans="2:2" x14ac:dyDescent="0.25">
      <c r="B3111" s="9"/>
    </row>
    <row r="3112" spans="2:2" x14ac:dyDescent="0.25">
      <c r="B3112" s="9"/>
    </row>
    <row r="3113" spans="2:2" x14ac:dyDescent="0.25">
      <c r="B3113" s="9"/>
    </row>
    <row r="3114" spans="2:2" x14ac:dyDescent="0.25">
      <c r="B3114" s="9"/>
    </row>
    <row r="3115" spans="2:2" x14ac:dyDescent="0.25">
      <c r="B3115" s="9"/>
    </row>
    <row r="3116" spans="2:2" x14ac:dyDescent="0.25">
      <c r="B3116" s="9"/>
    </row>
    <row r="3117" spans="2:2" x14ac:dyDescent="0.25">
      <c r="B3117" s="9"/>
    </row>
    <row r="3118" spans="2:2" x14ac:dyDescent="0.25">
      <c r="B3118" s="9"/>
    </row>
    <row r="3119" spans="2:2" x14ac:dyDescent="0.25">
      <c r="B3119" s="9"/>
    </row>
    <row r="3120" spans="2:2" x14ac:dyDescent="0.25">
      <c r="B3120" s="9"/>
    </row>
    <row r="3121" spans="2:2" x14ac:dyDescent="0.25">
      <c r="B3121" s="9"/>
    </row>
    <row r="3122" spans="2:2" x14ac:dyDescent="0.25">
      <c r="B3122" s="9"/>
    </row>
    <row r="3123" spans="2:2" x14ac:dyDescent="0.25">
      <c r="B3123" s="9"/>
    </row>
    <row r="3124" spans="2:2" x14ac:dyDescent="0.25">
      <c r="B3124" s="9"/>
    </row>
    <row r="3125" spans="2:2" x14ac:dyDescent="0.25">
      <c r="B3125" s="9"/>
    </row>
    <row r="3126" spans="2:2" x14ac:dyDescent="0.25">
      <c r="B3126" s="9"/>
    </row>
    <row r="3127" spans="2:2" x14ac:dyDescent="0.25">
      <c r="B3127" s="9"/>
    </row>
    <row r="3128" spans="2:2" x14ac:dyDescent="0.25">
      <c r="B3128" s="9"/>
    </row>
    <row r="3129" spans="2:2" x14ac:dyDescent="0.25">
      <c r="B3129" s="9"/>
    </row>
    <row r="3130" spans="2:2" x14ac:dyDescent="0.25">
      <c r="B3130" s="9"/>
    </row>
    <row r="3131" spans="2:2" x14ac:dyDescent="0.25">
      <c r="B3131" s="9"/>
    </row>
    <row r="3132" spans="2:2" x14ac:dyDescent="0.25">
      <c r="B3132" s="9"/>
    </row>
    <row r="3133" spans="2:2" x14ac:dyDescent="0.25">
      <c r="B3133" s="9"/>
    </row>
    <row r="3134" spans="2:2" x14ac:dyDescent="0.25">
      <c r="B3134" s="9"/>
    </row>
    <row r="3135" spans="2:2" x14ac:dyDescent="0.25">
      <c r="B3135" s="9"/>
    </row>
    <row r="3136" spans="2:2" x14ac:dyDescent="0.25">
      <c r="B3136" s="9"/>
    </row>
    <row r="3137" spans="2:2" x14ac:dyDescent="0.25">
      <c r="B3137" s="9"/>
    </row>
    <row r="3138" spans="2:2" x14ac:dyDescent="0.25">
      <c r="B3138" s="9"/>
    </row>
    <row r="3139" spans="2:2" x14ac:dyDescent="0.25">
      <c r="B3139" s="9"/>
    </row>
    <row r="3140" spans="2:2" x14ac:dyDescent="0.25">
      <c r="B3140" s="9"/>
    </row>
    <row r="3141" spans="2:2" x14ac:dyDescent="0.25">
      <c r="B3141" s="9"/>
    </row>
    <row r="3142" spans="2:2" x14ac:dyDescent="0.25">
      <c r="B3142" s="9"/>
    </row>
    <row r="3143" spans="2:2" x14ac:dyDescent="0.25">
      <c r="B3143" s="9"/>
    </row>
    <row r="3144" spans="2:2" x14ac:dyDescent="0.25">
      <c r="B3144" s="9"/>
    </row>
    <row r="3145" spans="2:2" x14ac:dyDescent="0.25">
      <c r="B3145" s="9"/>
    </row>
    <row r="3146" spans="2:2" x14ac:dyDescent="0.25">
      <c r="B3146" s="9"/>
    </row>
    <row r="3147" spans="2:2" x14ac:dyDescent="0.25">
      <c r="B3147" s="9"/>
    </row>
    <row r="3148" spans="2:2" x14ac:dyDescent="0.25">
      <c r="B3148" s="9"/>
    </row>
    <row r="3149" spans="2:2" x14ac:dyDescent="0.25">
      <c r="B3149" s="9"/>
    </row>
    <row r="3150" spans="2:2" x14ac:dyDescent="0.25">
      <c r="B3150" s="9"/>
    </row>
    <row r="3151" spans="2:2" x14ac:dyDescent="0.25">
      <c r="B3151" s="9"/>
    </row>
    <row r="3152" spans="2:2" x14ac:dyDescent="0.25">
      <c r="B3152" s="9"/>
    </row>
    <row r="3153" spans="2:2" x14ac:dyDescent="0.25">
      <c r="B3153" s="9"/>
    </row>
    <row r="3154" spans="2:2" x14ac:dyDescent="0.25">
      <c r="B3154" s="9"/>
    </row>
    <row r="3155" spans="2:2" x14ac:dyDescent="0.25">
      <c r="B3155" s="9"/>
    </row>
    <row r="3156" spans="2:2" x14ac:dyDescent="0.25">
      <c r="B3156" s="9"/>
    </row>
    <row r="3157" spans="2:2" x14ac:dyDescent="0.25">
      <c r="B3157" s="9"/>
    </row>
    <row r="3158" spans="2:2" x14ac:dyDescent="0.25">
      <c r="B3158" s="9"/>
    </row>
    <row r="3159" spans="2:2" x14ac:dyDescent="0.25">
      <c r="B3159" s="9"/>
    </row>
    <row r="3160" spans="2:2" x14ac:dyDescent="0.25">
      <c r="B3160" s="9"/>
    </row>
    <row r="3161" spans="2:2" x14ac:dyDescent="0.25">
      <c r="B3161" s="9"/>
    </row>
    <row r="3162" spans="2:2" x14ac:dyDescent="0.25">
      <c r="B3162" s="9"/>
    </row>
    <row r="3163" spans="2:2" x14ac:dyDescent="0.25">
      <c r="B3163" s="9"/>
    </row>
    <row r="3164" spans="2:2" x14ac:dyDescent="0.25">
      <c r="B3164" s="9"/>
    </row>
    <row r="3165" spans="2:2" x14ac:dyDescent="0.25">
      <c r="B3165" s="9"/>
    </row>
    <row r="3166" spans="2:2" x14ac:dyDescent="0.25">
      <c r="B3166" s="9"/>
    </row>
    <row r="3167" spans="2:2" x14ac:dyDescent="0.25">
      <c r="B3167" s="9"/>
    </row>
    <row r="3168" spans="2:2" x14ac:dyDescent="0.25">
      <c r="B3168" s="9"/>
    </row>
    <row r="3169" spans="2:2" x14ac:dyDescent="0.25">
      <c r="B3169" s="9"/>
    </row>
    <row r="3170" spans="2:2" x14ac:dyDescent="0.25">
      <c r="B3170" s="9"/>
    </row>
    <row r="3171" spans="2:2" x14ac:dyDescent="0.25">
      <c r="B3171" s="9"/>
    </row>
    <row r="3172" spans="2:2" x14ac:dyDescent="0.25">
      <c r="B3172" s="9"/>
    </row>
    <row r="3173" spans="2:2" x14ac:dyDescent="0.25">
      <c r="B3173" s="9"/>
    </row>
    <row r="3174" spans="2:2" x14ac:dyDescent="0.25">
      <c r="B3174" s="9"/>
    </row>
    <row r="3175" spans="2:2" x14ac:dyDescent="0.25">
      <c r="B3175" s="9"/>
    </row>
    <row r="3176" spans="2:2" x14ac:dyDescent="0.25">
      <c r="B3176" s="9"/>
    </row>
    <row r="3177" spans="2:2" x14ac:dyDescent="0.25">
      <c r="B3177" s="9"/>
    </row>
    <row r="3178" spans="2:2" x14ac:dyDescent="0.25">
      <c r="B3178" s="9"/>
    </row>
    <row r="3179" spans="2:2" x14ac:dyDescent="0.25">
      <c r="B3179" s="9"/>
    </row>
    <row r="3180" spans="2:2" x14ac:dyDescent="0.25">
      <c r="B3180" s="9"/>
    </row>
    <row r="3181" spans="2:2" x14ac:dyDescent="0.25">
      <c r="B3181" s="9"/>
    </row>
    <row r="3182" spans="2:2" x14ac:dyDescent="0.25">
      <c r="B3182" s="9"/>
    </row>
    <row r="3183" spans="2:2" x14ac:dyDescent="0.25">
      <c r="B3183" s="9"/>
    </row>
    <row r="3184" spans="2:2" x14ac:dyDescent="0.25">
      <c r="B3184" s="9"/>
    </row>
    <row r="3185" spans="2:2" x14ac:dyDescent="0.25">
      <c r="B3185" s="9"/>
    </row>
    <row r="3186" spans="2:2" x14ac:dyDescent="0.25">
      <c r="B3186" s="9"/>
    </row>
    <row r="3187" spans="2:2" x14ac:dyDescent="0.25">
      <c r="B3187" s="9"/>
    </row>
    <row r="3188" spans="2:2" x14ac:dyDescent="0.25">
      <c r="B3188" s="9"/>
    </row>
    <row r="3189" spans="2:2" x14ac:dyDescent="0.25">
      <c r="B3189" s="9"/>
    </row>
    <row r="3190" spans="2:2" x14ac:dyDescent="0.25">
      <c r="B3190" s="9"/>
    </row>
    <row r="3191" spans="2:2" x14ac:dyDescent="0.25">
      <c r="B3191" s="9"/>
    </row>
    <row r="3192" spans="2:2" x14ac:dyDescent="0.25">
      <c r="B3192" s="9"/>
    </row>
    <row r="3193" spans="2:2" x14ac:dyDescent="0.25">
      <c r="B3193" s="9"/>
    </row>
    <row r="3194" spans="2:2" x14ac:dyDescent="0.25">
      <c r="B3194" s="9"/>
    </row>
    <row r="3195" spans="2:2" x14ac:dyDescent="0.25">
      <c r="B3195" s="9"/>
    </row>
    <row r="3196" spans="2:2" x14ac:dyDescent="0.25">
      <c r="B3196" s="9"/>
    </row>
    <row r="3197" spans="2:2" x14ac:dyDescent="0.25">
      <c r="B3197" s="9"/>
    </row>
    <row r="3198" spans="2:2" x14ac:dyDescent="0.25">
      <c r="B3198" s="9"/>
    </row>
    <row r="3199" spans="2:2" x14ac:dyDescent="0.25">
      <c r="B3199" s="9"/>
    </row>
    <row r="3200" spans="2:2" x14ac:dyDescent="0.25">
      <c r="B3200" s="9"/>
    </row>
    <row r="3201" spans="2:2" x14ac:dyDescent="0.25">
      <c r="B3201" s="9"/>
    </row>
    <row r="3202" spans="2:2" x14ac:dyDescent="0.25">
      <c r="B3202" s="9"/>
    </row>
    <row r="3203" spans="2:2" x14ac:dyDescent="0.25">
      <c r="B3203" s="9"/>
    </row>
    <row r="3204" spans="2:2" x14ac:dyDescent="0.25">
      <c r="B3204" s="9"/>
    </row>
    <row r="3205" spans="2:2" x14ac:dyDescent="0.25">
      <c r="B3205" s="9"/>
    </row>
    <row r="3206" spans="2:2" x14ac:dyDescent="0.25">
      <c r="B3206" s="9"/>
    </row>
    <row r="3207" spans="2:2" x14ac:dyDescent="0.25">
      <c r="B3207" s="9"/>
    </row>
    <row r="3208" spans="2:2" x14ac:dyDescent="0.25">
      <c r="B3208" s="9"/>
    </row>
    <row r="3209" spans="2:2" x14ac:dyDescent="0.25">
      <c r="B3209" s="9"/>
    </row>
    <row r="3210" spans="2:2" x14ac:dyDescent="0.25">
      <c r="B3210" s="9"/>
    </row>
    <row r="3211" spans="2:2" x14ac:dyDescent="0.25">
      <c r="B3211" s="9"/>
    </row>
    <row r="3212" spans="2:2" x14ac:dyDescent="0.25">
      <c r="B3212" s="9"/>
    </row>
    <row r="3213" spans="2:2" x14ac:dyDescent="0.25">
      <c r="B3213" s="9"/>
    </row>
    <row r="3214" spans="2:2" x14ac:dyDescent="0.25">
      <c r="B3214" s="9"/>
    </row>
    <row r="3215" spans="2:2" x14ac:dyDescent="0.25">
      <c r="B3215" s="9"/>
    </row>
    <row r="3216" spans="2:2" x14ac:dyDescent="0.25">
      <c r="B3216" s="9"/>
    </row>
    <row r="3217" spans="2:2" x14ac:dyDescent="0.25">
      <c r="B3217" s="9"/>
    </row>
    <row r="3218" spans="2:2" x14ac:dyDescent="0.25">
      <c r="B3218" s="9"/>
    </row>
    <row r="3219" spans="2:2" x14ac:dyDescent="0.25">
      <c r="B3219" s="9"/>
    </row>
    <row r="3220" spans="2:2" x14ac:dyDescent="0.25">
      <c r="B3220" s="9"/>
    </row>
    <row r="3221" spans="2:2" x14ac:dyDescent="0.25">
      <c r="B3221" s="9"/>
    </row>
    <row r="3222" spans="2:2" x14ac:dyDescent="0.25">
      <c r="B3222" s="9"/>
    </row>
    <row r="3223" spans="2:2" x14ac:dyDescent="0.25">
      <c r="B3223" s="9"/>
    </row>
    <row r="3224" spans="2:2" x14ac:dyDescent="0.25">
      <c r="B3224" s="9"/>
    </row>
    <row r="3225" spans="2:2" x14ac:dyDescent="0.25">
      <c r="B3225" s="9"/>
    </row>
    <row r="3226" spans="2:2" x14ac:dyDescent="0.25">
      <c r="B3226" s="9"/>
    </row>
    <row r="3227" spans="2:2" x14ac:dyDescent="0.25">
      <c r="B3227" s="9"/>
    </row>
    <row r="3228" spans="2:2" x14ac:dyDescent="0.25">
      <c r="B3228" s="9"/>
    </row>
    <row r="3229" spans="2:2" x14ac:dyDescent="0.25">
      <c r="B3229" s="9"/>
    </row>
    <row r="3230" spans="2:2" x14ac:dyDescent="0.25">
      <c r="B3230" s="9"/>
    </row>
    <row r="3231" spans="2:2" x14ac:dyDescent="0.25">
      <c r="B3231" s="9"/>
    </row>
    <row r="3232" spans="2:2" x14ac:dyDescent="0.25">
      <c r="B3232" s="9"/>
    </row>
    <row r="3233" spans="2:2" x14ac:dyDescent="0.25">
      <c r="B3233" s="9"/>
    </row>
    <row r="3234" spans="2:2" x14ac:dyDescent="0.25">
      <c r="B3234" s="9"/>
    </row>
    <row r="3235" spans="2:2" x14ac:dyDescent="0.25">
      <c r="B3235" s="9"/>
    </row>
    <row r="3236" spans="2:2" x14ac:dyDescent="0.25">
      <c r="B3236" s="9"/>
    </row>
    <row r="3237" spans="2:2" x14ac:dyDescent="0.25">
      <c r="B3237" s="9"/>
    </row>
    <row r="3238" spans="2:2" x14ac:dyDescent="0.25">
      <c r="B3238" s="9"/>
    </row>
    <row r="3239" spans="2:2" x14ac:dyDescent="0.25">
      <c r="B3239" s="9"/>
    </row>
    <row r="3240" spans="2:2" x14ac:dyDescent="0.25">
      <c r="B3240" s="9"/>
    </row>
    <row r="3241" spans="2:2" x14ac:dyDescent="0.25">
      <c r="B3241" s="9"/>
    </row>
    <row r="3242" spans="2:2" x14ac:dyDescent="0.25">
      <c r="B3242" s="9"/>
    </row>
    <row r="3243" spans="2:2" x14ac:dyDescent="0.25">
      <c r="B3243" s="9"/>
    </row>
    <row r="3244" spans="2:2" x14ac:dyDescent="0.25">
      <c r="B3244" s="9"/>
    </row>
    <row r="3245" spans="2:2" x14ac:dyDescent="0.25">
      <c r="B3245" s="9"/>
    </row>
    <row r="3246" spans="2:2" x14ac:dyDescent="0.25">
      <c r="B3246" s="9"/>
    </row>
    <row r="3247" spans="2:2" x14ac:dyDescent="0.25">
      <c r="B3247" s="9"/>
    </row>
    <row r="3248" spans="2:2" x14ac:dyDescent="0.25">
      <c r="B3248" s="9"/>
    </row>
    <row r="3249" spans="2:2" x14ac:dyDescent="0.25">
      <c r="B3249" s="9"/>
    </row>
    <row r="3250" spans="2:2" x14ac:dyDescent="0.25">
      <c r="B3250" s="9"/>
    </row>
    <row r="3251" spans="2:2" x14ac:dyDescent="0.25">
      <c r="B3251" s="9"/>
    </row>
    <row r="3252" spans="2:2" x14ac:dyDescent="0.25">
      <c r="B3252" s="9"/>
    </row>
    <row r="3253" spans="2:2" x14ac:dyDescent="0.25">
      <c r="B3253" s="9"/>
    </row>
    <row r="3254" spans="2:2" x14ac:dyDescent="0.25">
      <c r="B3254" s="9"/>
    </row>
    <row r="3255" spans="2:2" x14ac:dyDescent="0.25">
      <c r="B3255" s="9"/>
    </row>
    <row r="3256" spans="2:2" x14ac:dyDescent="0.25">
      <c r="B3256" s="9"/>
    </row>
    <row r="3257" spans="2:2" x14ac:dyDescent="0.25">
      <c r="B3257" s="9"/>
    </row>
    <row r="3258" spans="2:2" x14ac:dyDescent="0.25">
      <c r="B3258" s="9"/>
    </row>
    <row r="3259" spans="2:2" x14ac:dyDescent="0.25">
      <c r="B3259" s="9"/>
    </row>
    <row r="3260" spans="2:2" x14ac:dyDescent="0.25">
      <c r="B3260" s="9"/>
    </row>
    <row r="3261" spans="2:2" x14ac:dyDescent="0.25">
      <c r="B3261" s="9"/>
    </row>
    <row r="3262" spans="2:2" x14ac:dyDescent="0.25">
      <c r="B3262" s="9"/>
    </row>
    <row r="3263" spans="2:2" x14ac:dyDescent="0.25">
      <c r="B3263" s="9"/>
    </row>
    <row r="3264" spans="2:2" x14ac:dyDescent="0.25">
      <c r="B3264" s="9"/>
    </row>
    <row r="3265" spans="2:2" x14ac:dyDescent="0.25">
      <c r="B3265" s="9"/>
    </row>
    <row r="3266" spans="2:2" x14ac:dyDescent="0.25">
      <c r="B3266" s="9"/>
    </row>
    <row r="3267" spans="2:2" x14ac:dyDescent="0.25">
      <c r="B3267" s="9"/>
    </row>
    <row r="3268" spans="2:2" x14ac:dyDescent="0.25">
      <c r="B3268" s="9"/>
    </row>
    <row r="3269" spans="2:2" x14ac:dyDescent="0.25">
      <c r="B3269" s="9"/>
    </row>
    <row r="3270" spans="2:2" x14ac:dyDescent="0.25">
      <c r="B3270" s="9"/>
    </row>
    <row r="3271" spans="2:2" x14ac:dyDescent="0.25">
      <c r="B3271" s="9"/>
    </row>
    <row r="3272" spans="2:2" x14ac:dyDescent="0.25">
      <c r="B3272" s="9"/>
    </row>
    <row r="3273" spans="2:2" x14ac:dyDescent="0.25">
      <c r="B3273" s="9"/>
    </row>
    <row r="3274" spans="2:2" x14ac:dyDescent="0.25">
      <c r="B3274" s="9"/>
    </row>
    <row r="3275" spans="2:2" x14ac:dyDescent="0.25">
      <c r="B3275" s="9"/>
    </row>
    <row r="3276" spans="2:2" x14ac:dyDescent="0.25">
      <c r="B3276" s="9"/>
    </row>
    <row r="3277" spans="2:2" x14ac:dyDescent="0.25">
      <c r="B3277" s="9"/>
    </row>
    <row r="3278" spans="2:2" x14ac:dyDescent="0.25">
      <c r="B3278" s="9"/>
    </row>
    <row r="3279" spans="2:2" x14ac:dyDescent="0.25">
      <c r="B3279" s="9"/>
    </row>
    <row r="3280" spans="2:2" x14ac:dyDescent="0.25">
      <c r="B3280" s="9"/>
    </row>
    <row r="3281" spans="2:2" x14ac:dyDescent="0.25">
      <c r="B3281" s="9"/>
    </row>
    <row r="3282" spans="2:2" x14ac:dyDescent="0.25">
      <c r="B3282" s="9"/>
    </row>
    <row r="3283" spans="2:2" x14ac:dyDescent="0.25">
      <c r="B3283" s="9"/>
    </row>
    <row r="3284" spans="2:2" x14ac:dyDescent="0.25">
      <c r="B3284" s="9"/>
    </row>
    <row r="3285" spans="2:2" x14ac:dyDescent="0.25">
      <c r="B3285" s="9"/>
    </row>
    <row r="3286" spans="2:2" x14ac:dyDescent="0.25">
      <c r="B3286" s="9"/>
    </row>
    <row r="3287" spans="2:2" x14ac:dyDescent="0.25">
      <c r="B3287" s="9"/>
    </row>
    <row r="3288" spans="2:2" x14ac:dyDescent="0.25">
      <c r="B3288" s="9"/>
    </row>
    <row r="3289" spans="2:2" x14ac:dyDescent="0.25">
      <c r="B3289" s="9"/>
    </row>
    <row r="3290" spans="2:2" x14ac:dyDescent="0.25">
      <c r="B3290" s="9"/>
    </row>
    <row r="3291" spans="2:2" x14ac:dyDescent="0.25">
      <c r="B3291" s="9"/>
    </row>
    <row r="3292" spans="2:2" x14ac:dyDescent="0.25">
      <c r="B3292" s="9"/>
    </row>
    <row r="3293" spans="2:2" x14ac:dyDescent="0.25">
      <c r="B3293" s="9"/>
    </row>
    <row r="3294" spans="2:2" x14ac:dyDescent="0.25">
      <c r="B3294" s="9"/>
    </row>
    <row r="3295" spans="2:2" x14ac:dyDescent="0.25">
      <c r="B3295" s="9"/>
    </row>
    <row r="3296" spans="2:2" x14ac:dyDescent="0.25">
      <c r="B3296" s="9"/>
    </row>
    <row r="3297" spans="2:2" x14ac:dyDescent="0.25">
      <c r="B3297" s="9"/>
    </row>
    <row r="3298" spans="2:2" x14ac:dyDescent="0.25">
      <c r="B3298" s="9"/>
    </row>
    <row r="3299" spans="2:2" x14ac:dyDescent="0.25">
      <c r="B3299" s="9"/>
    </row>
    <row r="3300" spans="2:2" x14ac:dyDescent="0.25">
      <c r="B3300" s="9"/>
    </row>
    <row r="3301" spans="2:2" x14ac:dyDescent="0.25">
      <c r="B3301" s="9"/>
    </row>
    <row r="3302" spans="2:2" x14ac:dyDescent="0.25">
      <c r="B3302" s="9"/>
    </row>
    <row r="3303" spans="2:2" x14ac:dyDescent="0.25">
      <c r="B3303" s="9"/>
    </row>
    <row r="3304" spans="2:2" x14ac:dyDescent="0.25">
      <c r="B3304" s="9"/>
    </row>
    <row r="3305" spans="2:2" x14ac:dyDescent="0.25">
      <c r="B3305" s="9"/>
    </row>
    <row r="3306" spans="2:2" x14ac:dyDescent="0.25">
      <c r="B3306" s="9"/>
    </row>
    <row r="3307" spans="2:2" x14ac:dyDescent="0.25">
      <c r="B3307" s="9"/>
    </row>
    <row r="3308" spans="2:2" x14ac:dyDescent="0.25">
      <c r="B3308" s="9"/>
    </row>
    <row r="3309" spans="2:2" x14ac:dyDescent="0.25">
      <c r="B3309" s="9"/>
    </row>
    <row r="3310" spans="2:2" x14ac:dyDescent="0.25">
      <c r="B3310" s="9"/>
    </row>
    <row r="3311" spans="2:2" x14ac:dyDescent="0.25">
      <c r="B3311" s="9"/>
    </row>
    <row r="3312" spans="2:2" x14ac:dyDescent="0.25">
      <c r="B3312" s="9"/>
    </row>
    <row r="3313" spans="2:2" x14ac:dyDescent="0.25">
      <c r="B3313" s="9"/>
    </row>
    <row r="3314" spans="2:2" x14ac:dyDescent="0.25">
      <c r="B3314" s="9"/>
    </row>
    <row r="3315" spans="2:2" x14ac:dyDescent="0.25">
      <c r="B3315" s="9"/>
    </row>
    <row r="3316" spans="2:2" x14ac:dyDescent="0.25">
      <c r="B3316" s="9"/>
    </row>
    <row r="3317" spans="2:2" x14ac:dyDescent="0.25">
      <c r="B3317" s="9"/>
    </row>
    <row r="3318" spans="2:2" x14ac:dyDescent="0.25">
      <c r="B3318" s="9"/>
    </row>
    <row r="3319" spans="2:2" x14ac:dyDescent="0.25">
      <c r="B3319" s="9"/>
    </row>
    <row r="3320" spans="2:2" x14ac:dyDescent="0.25">
      <c r="B3320" s="9"/>
    </row>
    <row r="3321" spans="2:2" x14ac:dyDescent="0.25">
      <c r="B3321" s="9"/>
    </row>
    <row r="3322" spans="2:2" x14ac:dyDescent="0.25">
      <c r="B3322" s="9"/>
    </row>
    <row r="3323" spans="2:2" x14ac:dyDescent="0.25">
      <c r="B3323" s="9"/>
    </row>
    <row r="3324" spans="2:2" x14ac:dyDescent="0.25">
      <c r="B3324" s="9"/>
    </row>
    <row r="3325" spans="2:2" x14ac:dyDescent="0.25">
      <c r="B3325" s="9"/>
    </row>
    <row r="3326" spans="2:2" x14ac:dyDescent="0.25">
      <c r="B3326" s="9"/>
    </row>
    <row r="3327" spans="2:2" x14ac:dyDescent="0.25">
      <c r="B3327" s="9"/>
    </row>
    <row r="3328" spans="2:2" x14ac:dyDescent="0.25">
      <c r="B3328" s="9"/>
    </row>
    <row r="3329" spans="2:2" x14ac:dyDescent="0.25">
      <c r="B3329" s="9"/>
    </row>
    <row r="3330" spans="2:2" x14ac:dyDescent="0.25">
      <c r="B3330" s="9"/>
    </row>
    <row r="3331" spans="2:2" x14ac:dyDescent="0.25">
      <c r="B3331" s="9"/>
    </row>
    <row r="3332" spans="2:2" x14ac:dyDescent="0.25">
      <c r="B3332" s="9"/>
    </row>
    <row r="3333" spans="2:2" x14ac:dyDescent="0.25">
      <c r="B3333" s="9"/>
    </row>
    <row r="3334" spans="2:2" x14ac:dyDescent="0.25">
      <c r="B3334" s="9"/>
    </row>
    <row r="3335" spans="2:2" x14ac:dyDescent="0.25">
      <c r="B3335" s="9"/>
    </row>
    <row r="3336" spans="2:2" x14ac:dyDescent="0.25">
      <c r="B3336" s="9"/>
    </row>
    <row r="3337" spans="2:2" x14ac:dyDescent="0.25">
      <c r="B3337" s="9"/>
    </row>
    <row r="3338" spans="2:2" x14ac:dyDescent="0.25">
      <c r="B3338" s="9"/>
    </row>
    <row r="3339" spans="2:2" x14ac:dyDescent="0.25">
      <c r="B3339" s="9"/>
    </row>
    <row r="3340" spans="2:2" x14ac:dyDescent="0.25">
      <c r="B3340" s="9"/>
    </row>
    <row r="3341" spans="2:2" x14ac:dyDescent="0.25">
      <c r="B3341" s="9"/>
    </row>
    <row r="3342" spans="2:2" x14ac:dyDescent="0.25">
      <c r="B3342" s="9"/>
    </row>
    <row r="3343" spans="2:2" x14ac:dyDescent="0.25">
      <c r="B3343" s="9"/>
    </row>
    <row r="3344" spans="2:2" x14ac:dyDescent="0.25">
      <c r="B3344" s="9"/>
    </row>
    <row r="3345" spans="2:2" x14ac:dyDescent="0.25">
      <c r="B3345" s="9"/>
    </row>
    <row r="3346" spans="2:2" x14ac:dyDescent="0.25">
      <c r="B3346" s="9"/>
    </row>
    <row r="3347" spans="2:2" x14ac:dyDescent="0.25">
      <c r="B3347" s="9"/>
    </row>
    <row r="3348" spans="2:2" x14ac:dyDescent="0.25">
      <c r="B3348" s="9"/>
    </row>
    <row r="3349" spans="2:2" x14ac:dyDescent="0.25">
      <c r="B3349" s="9"/>
    </row>
    <row r="3350" spans="2:2" x14ac:dyDescent="0.25">
      <c r="B3350" s="9"/>
    </row>
    <row r="3351" spans="2:2" x14ac:dyDescent="0.25">
      <c r="B3351" s="9"/>
    </row>
    <row r="3352" spans="2:2" x14ac:dyDescent="0.25">
      <c r="B3352" s="9"/>
    </row>
    <row r="3353" spans="2:2" x14ac:dyDescent="0.25">
      <c r="B3353" s="9"/>
    </row>
    <row r="3354" spans="2:2" x14ac:dyDescent="0.25">
      <c r="B3354" s="9"/>
    </row>
    <row r="3355" spans="2:2" x14ac:dyDescent="0.25">
      <c r="B3355" s="9"/>
    </row>
    <row r="3356" spans="2:2" x14ac:dyDescent="0.25">
      <c r="B3356" s="9"/>
    </row>
    <row r="3357" spans="2:2" x14ac:dyDescent="0.25">
      <c r="B3357" s="9"/>
    </row>
    <row r="3358" spans="2:2" x14ac:dyDescent="0.25">
      <c r="B3358" s="9"/>
    </row>
    <row r="3359" spans="2:2" x14ac:dyDescent="0.25">
      <c r="B3359" s="9"/>
    </row>
    <row r="3360" spans="2:2" x14ac:dyDescent="0.25">
      <c r="B3360" s="9"/>
    </row>
    <row r="3361" spans="2:2" x14ac:dyDescent="0.25">
      <c r="B3361" s="9"/>
    </row>
    <row r="3362" spans="2:2" x14ac:dyDescent="0.25">
      <c r="B3362" s="9"/>
    </row>
    <row r="3363" spans="2:2" x14ac:dyDescent="0.25">
      <c r="B3363" s="9"/>
    </row>
    <row r="3364" spans="2:2" x14ac:dyDescent="0.25">
      <c r="B3364" s="9"/>
    </row>
    <row r="3365" spans="2:2" x14ac:dyDescent="0.25">
      <c r="B3365" s="9"/>
    </row>
    <row r="3366" spans="2:2" x14ac:dyDescent="0.25">
      <c r="B3366" s="9"/>
    </row>
    <row r="3367" spans="2:2" x14ac:dyDescent="0.25">
      <c r="B3367" s="9"/>
    </row>
    <row r="3368" spans="2:2" x14ac:dyDescent="0.25">
      <c r="B3368" s="9"/>
    </row>
    <row r="3369" spans="2:2" x14ac:dyDescent="0.25">
      <c r="B3369" s="9"/>
    </row>
    <row r="3370" spans="2:2" x14ac:dyDescent="0.25">
      <c r="B3370" s="9"/>
    </row>
    <row r="3371" spans="2:2" x14ac:dyDescent="0.25">
      <c r="B3371" s="9"/>
    </row>
    <row r="3372" spans="2:2" x14ac:dyDescent="0.25">
      <c r="B3372" s="9"/>
    </row>
    <row r="3373" spans="2:2" x14ac:dyDescent="0.25">
      <c r="B3373" s="9"/>
    </row>
    <row r="3374" spans="2:2" x14ac:dyDescent="0.25">
      <c r="B3374" s="9"/>
    </row>
    <row r="3375" spans="2:2" x14ac:dyDescent="0.25">
      <c r="B3375" s="9"/>
    </row>
    <row r="3376" spans="2:2" x14ac:dyDescent="0.25">
      <c r="B3376" s="9"/>
    </row>
    <row r="3377" spans="2:2" x14ac:dyDescent="0.25">
      <c r="B3377" s="9"/>
    </row>
    <row r="3378" spans="2:2" x14ac:dyDescent="0.25">
      <c r="B3378" s="9"/>
    </row>
    <row r="3379" spans="2:2" x14ac:dyDescent="0.25">
      <c r="B3379" s="9"/>
    </row>
    <row r="3380" spans="2:2" x14ac:dyDescent="0.25">
      <c r="B3380" s="9"/>
    </row>
    <row r="3381" spans="2:2" x14ac:dyDescent="0.25">
      <c r="B3381" s="9"/>
    </row>
    <row r="3382" spans="2:2" x14ac:dyDescent="0.25">
      <c r="B3382" s="9"/>
    </row>
    <row r="3383" spans="2:2" x14ac:dyDescent="0.25">
      <c r="B3383" s="9"/>
    </row>
    <row r="3384" spans="2:2" x14ac:dyDescent="0.25">
      <c r="B3384" s="9"/>
    </row>
    <row r="3385" spans="2:2" x14ac:dyDescent="0.25">
      <c r="B3385" s="9"/>
    </row>
    <row r="3386" spans="2:2" x14ac:dyDescent="0.25">
      <c r="B3386" s="9"/>
    </row>
    <row r="3387" spans="2:2" x14ac:dyDescent="0.25">
      <c r="B3387" s="9"/>
    </row>
    <row r="3388" spans="2:2" x14ac:dyDescent="0.25">
      <c r="B3388" s="9"/>
    </row>
    <row r="3389" spans="2:2" x14ac:dyDescent="0.25">
      <c r="B3389" s="9"/>
    </row>
    <row r="3390" spans="2:2" x14ac:dyDescent="0.25">
      <c r="B3390" s="9"/>
    </row>
    <row r="3391" spans="2:2" x14ac:dyDescent="0.25">
      <c r="B3391" s="9"/>
    </row>
    <row r="3392" spans="2:2" x14ac:dyDescent="0.25">
      <c r="B3392" s="9"/>
    </row>
    <row r="3393" spans="2:2" x14ac:dyDescent="0.25">
      <c r="B3393" s="9"/>
    </row>
    <row r="3394" spans="2:2" x14ac:dyDescent="0.25">
      <c r="B3394" s="9"/>
    </row>
    <row r="3395" spans="2:2" x14ac:dyDescent="0.25">
      <c r="B3395" s="9"/>
    </row>
    <row r="3396" spans="2:2" x14ac:dyDescent="0.25">
      <c r="B3396" s="9"/>
    </row>
    <row r="3397" spans="2:2" x14ac:dyDescent="0.25">
      <c r="B3397" s="9"/>
    </row>
    <row r="3398" spans="2:2" x14ac:dyDescent="0.25">
      <c r="B3398" s="9"/>
    </row>
    <row r="3399" spans="2:2" x14ac:dyDescent="0.25">
      <c r="B3399" s="9"/>
    </row>
    <row r="3400" spans="2:2" x14ac:dyDescent="0.25">
      <c r="B3400" s="9"/>
    </row>
    <row r="3401" spans="2:2" x14ac:dyDescent="0.25">
      <c r="B3401" s="9"/>
    </row>
    <row r="3402" spans="2:2" x14ac:dyDescent="0.25">
      <c r="B3402" s="9"/>
    </row>
    <row r="3403" spans="2:2" x14ac:dyDescent="0.25">
      <c r="B3403" s="9"/>
    </row>
    <row r="3404" spans="2:2" x14ac:dyDescent="0.25">
      <c r="B3404" s="9"/>
    </row>
    <row r="3405" spans="2:2" x14ac:dyDescent="0.25">
      <c r="B3405" s="9"/>
    </row>
    <row r="3406" spans="2:2" x14ac:dyDescent="0.25">
      <c r="B3406" s="9"/>
    </row>
    <row r="3407" spans="2:2" x14ac:dyDescent="0.25">
      <c r="B3407" s="9"/>
    </row>
    <row r="3408" spans="2:2" x14ac:dyDescent="0.25">
      <c r="B3408" s="9"/>
    </row>
    <row r="3409" spans="2:2" x14ac:dyDescent="0.25">
      <c r="B3409" s="9"/>
    </row>
    <row r="3410" spans="2:2" x14ac:dyDescent="0.25">
      <c r="B3410" s="9"/>
    </row>
    <row r="3411" spans="2:2" x14ac:dyDescent="0.25">
      <c r="B3411" s="9"/>
    </row>
    <row r="3412" spans="2:2" x14ac:dyDescent="0.25">
      <c r="B3412" s="9"/>
    </row>
    <row r="3413" spans="2:2" x14ac:dyDescent="0.25">
      <c r="B3413" s="9"/>
    </row>
    <row r="3414" spans="2:2" x14ac:dyDescent="0.25">
      <c r="B3414" s="9"/>
    </row>
    <row r="3415" spans="2:2" x14ac:dyDescent="0.25">
      <c r="B3415" s="9"/>
    </row>
    <row r="3416" spans="2:2" x14ac:dyDescent="0.25">
      <c r="B3416" s="9"/>
    </row>
    <row r="3417" spans="2:2" x14ac:dyDescent="0.25">
      <c r="B3417" s="9"/>
    </row>
    <row r="3418" spans="2:2" x14ac:dyDescent="0.25">
      <c r="B3418" s="9"/>
    </row>
    <row r="3419" spans="2:2" x14ac:dyDescent="0.25">
      <c r="B3419" s="9"/>
    </row>
    <row r="3420" spans="2:2" x14ac:dyDescent="0.25">
      <c r="B3420" s="9"/>
    </row>
    <row r="3421" spans="2:2" x14ac:dyDescent="0.25">
      <c r="B3421" s="9"/>
    </row>
    <row r="3422" spans="2:2" x14ac:dyDescent="0.25">
      <c r="B3422" s="9"/>
    </row>
    <row r="3423" spans="2:2" x14ac:dyDescent="0.25">
      <c r="B3423" s="9"/>
    </row>
    <row r="3424" spans="2:2" x14ac:dyDescent="0.25">
      <c r="B3424" s="9"/>
    </row>
    <row r="3425" spans="2:2" x14ac:dyDescent="0.25">
      <c r="B3425" s="9"/>
    </row>
    <row r="3426" spans="2:2" x14ac:dyDescent="0.25">
      <c r="B3426" s="9"/>
    </row>
    <row r="3427" spans="2:2" x14ac:dyDescent="0.25">
      <c r="B3427" s="9"/>
    </row>
    <row r="3428" spans="2:2" x14ac:dyDescent="0.25">
      <c r="B3428" s="9"/>
    </row>
    <row r="3429" spans="2:2" x14ac:dyDescent="0.25">
      <c r="B3429" s="9"/>
    </row>
    <row r="3430" spans="2:2" x14ac:dyDescent="0.25">
      <c r="B3430" s="9"/>
    </row>
    <row r="3431" spans="2:2" x14ac:dyDescent="0.25">
      <c r="B3431" s="9"/>
    </row>
    <row r="3432" spans="2:2" x14ac:dyDescent="0.25">
      <c r="B3432" s="9"/>
    </row>
    <row r="3433" spans="2:2" x14ac:dyDescent="0.25">
      <c r="B3433" s="9"/>
    </row>
    <row r="3434" spans="2:2" x14ac:dyDescent="0.25">
      <c r="B3434" s="9"/>
    </row>
    <row r="3435" spans="2:2" x14ac:dyDescent="0.25">
      <c r="B3435" s="9"/>
    </row>
    <row r="3436" spans="2:2" x14ac:dyDescent="0.25">
      <c r="B3436" s="9"/>
    </row>
    <row r="3437" spans="2:2" x14ac:dyDescent="0.25">
      <c r="B3437" s="9"/>
    </row>
    <row r="3438" spans="2:2" x14ac:dyDescent="0.25">
      <c r="B3438" s="9"/>
    </row>
    <row r="3439" spans="2:2" x14ac:dyDescent="0.25">
      <c r="B3439" s="9"/>
    </row>
    <row r="3440" spans="2:2" x14ac:dyDescent="0.25">
      <c r="B3440" s="9"/>
    </row>
    <row r="3441" spans="2:2" x14ac:dyDescent="0.25">
      <c r="B3441" s="9"/>
    </row>
    <row r="3442" spans="2:2" x14ac:dyDescent="0.25">
      <c r="B3442" s="9"/>
    </row>
    <row r="3443" spans="2:2" x14ac:dyDescent="0.25">
      <c r="B3443" s="9"/>
    </row>
    <row r="3444" spans="2:2" x14ac:dyDescent="0.25">
      <c r="B3444" s="9"/>
    </row>
    <row r="3445" spans="2:2" x14ac:dyDescent="0.25">
      <c r="B3445" s="9"/>
    </row>
    <row r="3446" spans="2:2" x14ac:dyDescent="0.25">
      <c r="B3446" s="9"/>
    </row>
    <row r="3447" spans="2:2" x14ac:dyDescent="0.25">
      <c r="B3447" s="9"/>
    </row>
    <row r="3448" spans="2:2" x14ac:dyDescent="0.25">
      <c r="B3448" s="9"/>
    </row>
    <row r="3449" spans="2:2" x14ac:dyDescent="0.25">
      <c r="B3449" s="9"/>
    </row>
    <row r="3450" spans="2:2" x14ac:dyDescent="0.25">
      <c r="B3450" s="9"/>
    </row>
    <row r="3451" spans="2:2" x14ac:dyDescent="0.25">
      <c r="B3451" s="9"/>
    </row>
    <row r="3452" spans="2:2" x14ac:dyDescent="0.25">
      <c r="B3452" s="9"/>
    </row>
    <row r="3453" spans="2:2" x14ac:dyDescent="0.25">
      <c r="B3453" s="9"/>
    </row>
    <row r="3454" spans="2:2" x14ac:dyDescent="0.25">
      <c r="B3454" s="9"/>
    </row>
    <row r="3455" spans="2:2" x14ac:dyDescent="0.25">
      <c r="B3455" s="9"/>
    </row>
    <row r="3456" spans="2:2" x14ac:dyDescent="0.25">
      <c r="B3456" s="9"/>
    </row>
    <row r="3457" spans="2:2" x14ac:dyDescent="0.25">
      <c r="B3457" s="9"/>
    </row>
    <row r="3458" spans="2:2" x14ac:dyDescent="0.25">
      <c r="B3458" s="9"/>
    </row>
    <row r="3459" spans="2:2" x14ac:dyDescent="0.25">
      <c r="B3459" s="9"/>
    </row>
    <row r="3460" spans="2:2" x14ac:dyDescent="0.25">
      <c r="B3460" s="9"/>
    </row>
    <row r="3461" spans="2:2" x14ac:dyDescent="0.25">
      <c r="B3461" s="9"/>
    </row>
    <row r="3462" spans="2:2" x14ac:dyDescent="0.25">
      <c r="B3462" s="9"/>
    </row>
    <row r="3463" spans="2:2" x14ac:dyDescent="0.25">
      <c r="B3463" s="9"/>
    </row>
    <row r="3464" spans="2:2" x14ac:dyDescent="0.25">
      <c r="B3464" s="9"/>
    </row>
    <row r="3465" spans="2:2" x14ac:dyDescent="0.25">
      <c r="B3465" s="9"/>
    </row>
    <row r="3466" spans="2:2" x14ac:dyDescent="0.25">
      <c r="B3466" s="9"/>
    </row>
    <row r="3467" spans="2:2" x14ac:dyDescent="0.25">
      <c r="B3467" s="9"/>
    </row>
    <row r="3468" spans="2:2" x14ac:dyDescent="0.25">
      <c r="B3468" s="9"/>
    </row>
    <row r="3469" spans="2:2" x14ac:dyDescent="0.25">
      <c r="B3469" s="9"/>
    </row>
    <row r="3470" spans="2:2" x14ac:dyDescent="0.25">
      <c r="B3470" s="9"/>
    </row>
    <row r="3471" spans="2:2" x14ac:dyDescent="0.25">
      <c r="B3471" s="9"/>
    </row>
    <row r="3472" spans="2:2" x14ac:dyDescent="0.25">
      <c r="B3472" s="9"/>
    </row>
    <row r="3473" spans="2:2" x14ac:dyDescent="0.25">
      <c r="B3473" s="9"/>
    </row>
    <row r="3474" spans="2:2" x14ac:dyDescent="0.25">
      <c r="B3474" s="9"/>
    </row>
    <row r="3475" spans="2:2" x14ac:dyDescent="0.25">
      <c r="B3475" s="9"/>
    </row>
    <row r="3476" spans="2:2" x14ac:dyDescent="0.25">
      <c r="B3476" s="9"/>
    </row>
    <row r="3477" spans="2:2" x14ac:dyDescent="0.25">
      <c r="B3477" s="9"/>
    </row>
    <row r="3478" spans="2:2" x14ac:dyDescent="0.25">
      <c r="B3478" s="9"/>
    </row>
    <row r="3479" spans="2:2" x14ac:dyDescent="0.25">
      <c r="B3479" s="9"/>
    </row>
    <row r="3480" spans="2:2" x14ac:dyDescent="0.25">
      <c r="B3480" s="9"/>
    </row>
    <row r="3481" spans="2:2" x14ac:dyDescent="0.25">
      <c r="B3481" s="9"/>
    </row>
    <row r="3482" spans="2:2" x14ac:dyDescent="0.25">
      <c r="B3482" s="9"/>
    </row>
    <row r="3483" spans="2:2" x14ac:dyDescent="0.25">
      <c r="B3483" s="9"/>
    </row>
    <row r="3484" spans="2:2" x14ac:dyDescent="0.25">
      <c r="B3484" s="9"/>
    </row>
    <row r="3485" spans="2:2" x14ac:dyDescent="0.25">
      <c r="B3485" s="9"/>
    </row>
    <row r="3486" spans="2:2" x14ac:dyDescent="0.25">
      <c r="B3486" s="9"/>
    </row>
    <row r="3487" spans="2:2" x14ac:dyDescent="0.25">
      <c r="B3487" s="9"/>
    </row>
    <row r="3488" spans="2:2" x14ac:dyDescent="0.25">
      <c r="B3488" s="9"/>
    </row>
    <row r="3489" spans="2:2" x14ac:dyDescent="0.25">
      <c r="B3489" s="9"/>
    </row>
    <row r="3490" spans="2:2" x14ac:dyDescent="0.25">
      <c r="B3490" s="9"/>
    </row>
    <row r="3491" spans="2:2" x14ac:dyDescent="0.25">
      <c r="B3491" s="9"/>
    </row>
    <row r="3492" spans="2:2" x14ac:dyDescent="0.25">
      <c r="B3492" s="9"/>
    </row>
    <row r="3493" spans="2:2" x14ac:dyDescent="0.25">
      <c r="B3493" s="9"/>
    </row>
    <row r="3494" spans="2:2" x14ac:dyDescent="0.25">
      <c r="B3494" s="9"/>
    </row>
    <row r="3495" spans="2:2" x14ac:dyDescent="0.25">
      <c r="B3495" s="9"/>
    </row>
    <row r="3496" spans="2:2" x14ac:dyDescent="0.25">
      <c r="B3496" s="9"/>
    </row>
    <row r="3497" spans="2:2" x14ac:dyDescent="0.25">
      <c r="B3497" s="9"/>
    </row>
    <row r="3498" spans="2:2" x14ac:dyDescent="0.25">
      <c r="B3498" s="9"/>
    </row>
    <row r="3499" spans="2:2" x14ac:dyDescent="0.25">
      <c r="B3499" s="9"/>
    </row>
    <row r="3500" spans="2:2" x14ac:dyDescent="0.25">
      <c r="B3500" s="9"/>
    </row>
    <row r="3501" spans="2:2" x14ac:dyDescent="0.25">
      <c r="B3501" s="9"/>
    </row>
    <row r="3502" spans="2:2" x14ac:dyDescent="0.25">
      <c r="B3502" s="9"/>
    </row>
    <row r="3503" spans="2:2" x14ac:dyDescent="0.25">
      <c r="B3503" s="9"/>
    </row>
    <row r="3504" spans="2:2" x14ac:dyDescent="0.25">
      <c r="B3504" s="9"/>
    </row>
    <row r="3505" spans="2:2" x14ac:dyDescent="0.25">
      <c r="B3505" s="9"/>
    </row>
    <row r="3506" spans="2:2" x14ac:dyDescent="0.25">
      <c r="B3506" s="9"/>
    </row>
    <row r="3507" spans="2:2" x14ac:dyDescent="0.25">
      <c r="B3507" s="9"/>
    </row>
    <row r="3508" spans="2:2" x14ac:dyDescent="0.25">
      <c r="B3508" s="9"/>
    </row>
    <row r="3509" spans="2:2" x14ac:dyDescent="0.25">
      <c r="B3509" s="9"/>
    </row>
    <row r="3510" spans="2:2" x14ac:dyDescent="0.25">
      <c r="B3510" s="9"/>
    </row>
    <row r="3511" spans="2:2" x14ac:dyDescent="0.25">
      <c r="B3511" s="9"/>
    </row>
    <row r="3512" spans="2:2" x14ac:dyDescent="0.25">
      <c r="B3512" s="9"/>
    </row>
    <row r="3513" spans="2:2" x14ac:dyDescent="0.25">
      <c r="B3513" s="9"/>
    </row>
    <row r="3514" spans="2:2" x14ac:dyDescent="0.25">
      <c r="B3514" s="9"/>
    </row>
    <row r="3515" spans="2:2" x14ac:dyDescent="0.25">
      <c r="B3515" s="9"/>
    </row>
    <row r="3516" spans="2:2" x14ac:dyDescent="0.25">
      <c r="B3516" s="9"/>
    </row>
    <row r="3517" spans="2:2" x14ac:dyDescent="0.25">
      <c r="B3517" s="9"/>
    </row>
    <row r="3518" spans="2:2" x14ac:dyDescent="0.25">
      <c r="B3518" s="9"/>
    </row>
    <row r="3519" spans="2:2" x14ac:dyDescent="0.25">
      <c r="B3519" s="9"/>
    </row>
    <row r="3520" spans="2:2" x14ac:dyDescent="0.25">
      <c r="B3520" s="9"/>
    </row>
    <row r="3521" spans="2:2" x14ac:dyDescent="0.25">
      <c r="B3521" s="9"/>
    </row>
    <row r="3522" spans="2:2" x14ac:dyDescent="0.25">
      <c r="B3522" s="9"/>
    </row>
    <row r="3523" spans="2:2" x14ac:dyDescent="0.25">
      <c r="B3523" s="9"/>
    </row>
    <row r="3524" spans="2:2" x14ac:dyDescent="0.25">
      <c r="B3524" s="9"/>
    </row>
    <row r="3525" spans="2:2" x14ac:dyDescent="0.25">
      <c r="B3525" s="9"/>
    </row>
    <row r="3526" spans="2:2" x14ac:dyDescent="0.25">
      <c r="B3526" s="9"/>
    </row>
    <row r="3527" spans="2:2" x14ac:dyDescent="0.25">
      <c r="B3527" s="9"/>
    </row>
    <row r="3528" spans="2:2" x14ac:dyDescent="0.25">
      <c r="B3528" s="9"/>
    </row>
    <row r="3529" spans="2:2" x14ac:dyDescent="0.25">
      <c r="B3529" s="9"/>
    </row>
    <row r="3530" spans="2:2" x14ac:dyDescent="0.25">
      <c r="B3530" s="9"/>
    </row>
    <row r="3531" spans="2:2" x14ac:dyDescent="0.25">
      <c r="B3531" s="9"/>
    </row>
    <row r="3532" spans="2:2" x14ac:dyDescent="0.25">
      <c r="B3532" s="9"/>
    </row>
    <row r="3533" spans="2:2" x14ac:dyDescent="0.25">
      <c r="B3533" s="9"/>
    </row>
    <row r="3534" spans="2:2" x14ac:dyDescent="0.25">
      <c r="B3534" s="9"/>
    </row>
    <row r="3535" spans="2:2" x14ac:dyDescent="0.25">
      <c r="B3535" s="9"/>
    </row>
    <row r="3536" spans="2:2" x14ac:dyDescent="0.25">
      <c r="B3536" s="9"/>
    </row>
    <row r="3537" spans="2:2" x14ac:dyDescent="0.25">
      <c r="B3537" s="9"/>
    </row>
    <row r="3538" spans="2:2" x14ac:dyDescent="0.25">
      <c r="B3538" s="9"/>
    </row>
    <row r="3539" spans="2:2" x14ac:dyDescent="0.25">
      <c r="B3539" s="9"/>
    </row>
    <row r="3540" spans="2:2" x14ac:dyDescent="0.25">
      <c r="B3540" s="9"/>
    </row>
    <row r="3541" spans="2:2" x14ac:dyDescent="0.25">
      <c r="B3541" s="9"/>
    </row>
    <row r="3542" spans="2:2" x14ac:dyDescent="0.25">
      <c r="B3542" s="9"/>
    </row>
    <row r="3543" spans="2:2" x14ac:dyDescent="0.25">
      <c r="B3543" s="9"/>
    </row>
    <row r="3544" spans="2:2" x14ac:dyDescent="0.25">
      <c r="B3544" s="9"/>
    </row>
    <row r="3545" spans="2:2" x14ac:dyDescent="0.25">
      <c r="B3545" s="9"/>
    </row>
    <row r="3546" spans="2:2" x14ac:dyDescent="0.25">
      <c r="B3546" s="9"/>
    </row>
    <row r="3547" spans="2:2" x14ac:dyDescent="0.25">
      <c r="B3547" s="9"/>
    </row>
    <row r="3548" spans="2:2" x14ac:dyDescent="0.25">
      <c r="B3548" s="9"/>
    </row>
    <row r="3549" spans="2:2" x14ac:dyDescent="0.25">
      <c r="B3549" s="9"/>
    </row>
    <row r="3550" spans="2:2" x14ac:dyDescent="0.25">
      <c r="B3550" s="9"/>
    </row>
    <row r="3551" spans="2:2" x14ac:dyDescent="0.25">
      <c r="B3551" s="9"/>
    </row>
    <row r="3552" spans="2:2" x14ac:dyDescent="0.25">
      <c r="B3552" s="9"/>
    </row>
    <row r="3553" spans="2:2" x14ac:dyDescent="0.25">
      <c r="B3553" s="9"/>
    </row>
    <row r="3554" spans="2:2" x14ac:dyDescent="0.25">
      <c r="B3554" s="9"/>
    </row>
    <row r="3555" spans="2:2" x14ac:dyDescent="0.25">
      <c r="B3555" s="9"/>
    </row>
    <row r="3556" spans="2:2" x14ac:dyDescent="0.25">
      <c r="B3556" s="9"/>
    </row>
    <row r="3557" spans="2:2" x14ac:dyDescent="0.25">
      <c r="B3557" s="9"/>
    </row>
    <row r="3558" spans="2:2" x14ac:dyDescent="0.25">
      <c r="B3558" s="9"/>
    </row>
    <row r="3559" spans="2:2" x14ac:dyDescent="0.25">
      <c r="B3559" s="9"/>
    </row>
    <row r="3560" spans="2:2" x14ac:dyDescent="0.25">
      <c r="B3560" s="9"/>
    </row>
    <row r="3561" spans="2:2" x14ac:dyDescent="0.25">
      <c r="B3561" s="9"/>
    </row>
    <row r="3562" spans="2:2" x14ac:dyDescent="0.25">
      <c r="B3562" s="9"/>
    </row>
    <row r="3563" spans="2:2" x14ac:dyDescent="0.25">
      <c r="B3563" s="9"/>
    </row>
    <row r="3564" spans="2:2" x14ac:dyDescent="0.25">
      <c r="B3564" s="9"/>
    </row>
    <row r="3565" spans="2:2" x14ac:dyDescent="0.25">
      <c r="B3565" s="9"/>
    </row>
    <row r="3566" spans="2:2" x14ac:dyDescent="0.25">
      <c r="B3566" s="9"/>
    </row>
    <row r="3567" spans="2:2" x14ac:dyDescent="0.25">
      <c r="B3567" s="9"/>
    </row>
    <row r="3568" spans="2:2" x14ac:dyDescent="0.25">
      <c r="B3568" s="9"/>
    </row>
    <row r="3569" spans="2:2" x14ac:dyDescent="0.25">
      <c r="B3569" s="9"/>
    </row>
    <row r="3570" spans="2:2" x14ac:dyDescent="0.25">
      <c r="B3570" s="9"/>
    </row>
    <row r="3571" spans="2:2" x14ac:dyDescent="0.25">
      <c r="B3571" s="9"/>
    </row>
    <row r="3572" spans="2:2" x14ac:dyDescent="0.25">
      <c r="B3572" s="9"/>
    </row>
    <row r="3573" spans="2:2" x14ac:dyDescent="0.25">
      <c r="B3573" s="9"/>
    </row>
    <row r="3574" spans="2:2" x14ac:dyDescent="0.25">
      <c r="B3574" s="9"/>
    </row>
    <row r="3575" spans="2:2" x14ac:dyDescent="0.25">
      <c r="B3575" s="9"/>
    </row>
    <row r="3576" spans="2:2" x14ac:dyDescent="0.25">
      <c r="B3576" s="9"/>
    </row>
    <row r="3577" spans="2:2" x14ac:dyDescent="0.25">
      <c r="B3577" s="9"/>
    </row>
    <row r="3578" spans="2:2" x14ac:dyDescent="0.25">
      <c r="B3578" s="9"/>
    </row>
    <row r="3579" spans="2:2" x14ac:dyDescent="0.25">
      <c r="B3579" s="9"/>
    </row>
    <row r="3580" spans="2:2" x14ac:dyDescent="0.25">
      <c r="B3580" s="9"/>
    </row>
    <row r="3581" spans="2:2" x14ac:dyDescent="0.25">
      <c r="B3581" s="9"/>
    </row>
    <row r="3582" spans="2:2" x14ac:dyDescent="0.25">
      <c r="B3582" s="9"/>
    </row>
    <row r="3583" spans="2:2" x14ac:dyDescent="0.25">
      <c r="B3583" s="9"/>
    </row>
    <row r="3584" spans="2:2" x14ac:dyDescent="0.25">
      <c r="B3584" s="9"/>
    </row>
    <row r="3585" spans="2:2" x14ac:dyDescent="0.25">
      <c r="B3585" s="9"/>
    </row>
    <row r="3586" spans="2:2" x14ac:dyDescent="0.25">
      <c r="B3586" s="9"/>
    </row>
    <row r="3587" spans="2:2" x14ac:dyDescent="0.25">
      <c r="B3587" s="9"/>
    </row>
    <row r="3588" spans="2:2" x14ac:dyDescent="0.25">
      <c r="B3588" s="9"/>
    </row>
    <row r="3589" spans="2:2" x14ac:dyDescent="0.25">
      <c r="B3589" s="9"/>
    </row>
    <row r="3590" spans="2:2" x14ac:dyDescent="0.25">
      <c r="B3590" s="9"/>
    </row>
    <row r="3591" spans="2:2" x14ac:dyDescent="0.25">
      <c r="B3591" s="9"/>
    </row>
    <row r="3592" spans="2:2" x14ac:dyDescent="0.25">
      <c r="B3592" s="9"/>
    </row>
    <row r="3593" spans="2:2" x14ac:dyDescent="0.25">
      <c r="B3593" s="9"/>
    </row>
    <row r="3594" spans="2:2" x14ac:dyDescent="0.25">
      <c r="B3594" s="9"/>
    </row>
    <row r="3595" spans="2:2" x14ac:dyDescent="0.25">
      <c r="B3595" s="9"/>
    </row>
    <row r="3596" spans="2:2" x14ac:dyDescent="0.25">
      <c r="B3596" s="9"/>
    </row>
    <row r="3597" spans="2:2" x14ac:dyDescent="0.25">
      <c r="B3597" s="9"/>
    </row>
    <row r="3598" spans="2:2" x14ac:dyDescent="0.25">
      <c r="B3598" s="9"/>
    </row>
    <row r="3599" spans="2:2" x14ac:dyDescent="0.25">
      <c r="B3599" s="9"/>
    </row>
    <row r="3600" spans="2:2" x14ac:dyDescent="0.25">
      <c r="B3600" s="9"/>
    </row>
    <row r="3601" spans="2:2" x14ac:dyDescent="0.25">
      <c r="B3601" s="9"/>
    </row>
    <row r="3602" spans="2:2" x14ac:dyDescent="0.25">
      <c r="B3602" s="9"/>
    </row>
    <row r="3603" spans="2:2" x14ac:dyDescent="0.25">
      <c r="B3603" s="9"/>
    </row>
    <row r="3604" spans="2:2" x14ac:dyDescent="0.25">
      <c r="B3604" s="9"/>
    </row>
    <row r="3605" spans="2:2" x14ac:dyDescent="0.25">
      <c r="B3605" s="9"/>
    </row>
    <row r="3606" spans="2:2" x14ac:dyDescent="0.25">
      <c r="B3606" s="9"/>
    </row>
    <row r="3607" spans="2:2" x14ac:dyDescent="0.25">
      <c r="B3607" s="9"/>
    </row>
    <row r="3608" spans="2:2" x14ac:dyDescent="0.25">
      <c r="B3608" s="9"/>
    </row>
    <row r="3609" spans="2:2" x14ac:dyDescent="0.25">
      <c r="B3609" s="9"/>
    </row>
    <row r="3610" spans="2:2" x14ac:dyDescent="0.25">
      <c r="B3610" s="9"/>
    </row>
    <row r="3611" spans="2:2" x14ac:dyDescent="0.25">
      <c r="B3611" s="9"/>
    </row>
    <row r="3612" spans="2:2" x14ac:dyDescent="0.25">
      <c r="B3612" s="9"/>
    </row>
    <row r="3613" spans="2:2" x14ac:dyDescent="0.25">
      <c r="B3613" s="9"/>
    </row>
    <row r="3614" spans="2:2" x14ac:dyDescent="0.25">
      <c r="B3614" s="9"/>
    </row>
    <row r="3615" spans="2:2" x14ac:dyDescent="0.25">
      <c r="B3615" s="9"/>
    </row>
    <row r="3616" spans="2:2" x14ac:dyDescent="0.25">
      <c r="B3616" s="9"/>
    </row>
    <row r="3617" spans="2:2" x14ac:dyDescent="0.25">
      <c r="B3617" s="9"/>
    </row>
    <row r="3618" spans="2:2" x14ac:dyDescent="0.25">
      <c r="B3618" s="9"/>
    </row>
    <row r="3619" spans="2:2" x14ac:dyDescent="0.25">
      <c r="B3619" s="9"/>
    </row>
    <row r="3620" spans="2:2" x14ac:dyDescent="0.25">
      <c r="B3620" s="9"/>
    </row>
    <row r="3621" spans="2:2" x14ac:dyDescent="0.25">
      <c r="B3621" s="9"/>
    </row>
    <row r="3622" spans="2:2" x14ac:dyDescent="0.25">
      <c r="B3622" s="9"/>
    </row>
    <row r="3623" spans="2:2" x14ac:dyDescent="0.25">
      <c r="B3623" s="9"/>
    </row>
    <row r="3624" spans="2:2" x14ac:dyDescent="0.25">
      <c r="B3624" s="9"/>
    </row>
    <row r="3625" spans="2:2" x14ac:dyDescent="0.25">
      <c r="B3625" s="9"/>
    </row>
    <row r="3626" spans="2:2" x14ac:dyDescent="0.25">
      <c r="B3626" s="9"/>
    </row>
    <row r="3627" spans="2:2" x14ac:dyDescent="0.25">
      <c r="B3627" s="9"/>
    </row>
    <row r="3628" spans="2:2" x14ac:dyDescent="0.25">
      <c r="B3628" s="9"/>
    </row>
    <row r="3629" spans="2:2" x14ac:dyDescent="0.25">
      <c r="B3629" s="9"/>
    </row>
    <row r="3630" spans="2:2" x14ac:dyDescent="0.25">
      <c r="B3630" s="9"/>
    </row>
    <row r="3631" spans="2:2" x14ac:dyDescent="0.25">
      <c r="B3631" s="9"/>
    </row>
    <row r="3632" spans="2:2" x14ac:dyDescent="0.25">
      <c r="B3632" s="9"/>
    </row>
    <row r="3633" spans="2:2" x14ac:dyDescent="0.25">
      <c r="B3633" s="9"/>
    </row>
    <row r="3634" spans="2:2" x14ac:dyDescent="0.25">
      <c r="B3634" s="9"/>
    </row>
    <row r="3635" spans="2:2" x14ac:dyDescent="0.25">
      <c r="B3635" s="9"/>
    </row>
    <row r="3636" spans="2:2" x14ac:dyDescent="0.25">
      <c r="B3636" s="9"/>
    </row>
    <row r="3637" spans="2:2" x14ac:dyDescent="0.25">
      <c r="B3637" s="9"/>
    </row>
    <row r="3638" spans="2:2" x14ac:dyDescent="0.25">
      <c r="B3638" s="9"/>
    </row>
    <row r="3639" spans="2:2" x14ac:dyDescent="0.25">
      <c r="B3639" s="9"/>
    </row>
    <row r="3640" spans="2:2" x14ac:dyDescent="0.25">
      <c r="B3640" s="9"/>
    </row>
    <row r="3641" spans="2:2" x14ac:dyDescent="0.25">
      <c r="B3641" s="9"/>
    </row>
    <row r="3642" spans="2:2" x14ac:dyDescent="0.25">
      <c r="B3642" s="9"/>
    </row>
    <row r="3643" spans="2:2" x14ac:dyDescent="0.25">
      <c r="B3643" s="9"/>
    </row>
    <row r="3644" spans="2:2" x14ac:dyDescent="0.25">
      <c r="B3644" s="9"/>
    </row>
    <row r="3645" spans="2:2" x14ac:dyDescent="0.25">
      <c r="B3645" s="9"/>
    </row>
    <row r="3646" spans="2:2" x14ac:dyDescent="0.25">
      <c r="B3646" s="9"/>
    </row>
    <row r="3647" spans="2:2" x14ac:dyDescent="0.25">
      <c r="B3647" s="9"/>
    </row>
    <row r="3648" spans="2:2" x14ac:dyDescent="0.25">
      <c r="B3648" s="9"/>
    </row>
    <row r="3649" spans="2:2" x14ac:dyDescent="0.25">
      <c r="B3649" s="9"/>
    </row>
    <row r="3650" spans="2:2" x14ac:dyDescent="0.25">
      <c r="B3650" s="9"/>
    </row>
    <row r="3651" spans="2:2" x14ac:dyDescent="0.25">
      <c r="B3651" s="9"/>
    </row>
    <row r="3652" spans="2:2" x14ac:dyDescent="0.25">
      <c r="B3652" s="9"/>
    </row>
    <row r="3653" spans="2:2" x14ac:dyDescent="0.25">
      <c r="B3653" s="9"/>
    </row>
    <row r="3654" spans="2:2" x14ac:dyDescent="0.25">
      <c r="B3654" s="9"/>
    </row>
    <row r="3655" spans="2:2" x14ac:dyDescent="0.25">
      <c r="B3655" s="9"/>
    </row>
    <row r="3656" spans="2:2" x14ac:dyDescent="0.25">
      <c r="B3656" s="9"/>
    </row>
    <row r="3657" spans="2:2" x14ac:dyDescent="0.25">
      <c r="B3657" s="9"/>
    </row>
    <row r="3658" spans="2:2" x14ac:dyDescent="0.25">
      <c r="B3658" s="9"/>
    </row>
    <row r="3659" spans="2:2" x14ac:dyDescent="0.25">
      <c r="B3659" s="9"/>
    </row>
    <row r="3660" spans="2:2" x14ac:dyDescent="0.25">
      <c r="B3660" s="9"/>
    </row>
    <row r="3661" spans="2:2" x14ac:dyDescent="0.25">
      <c r="B3661" s="9"/>
    </row>
    <row r="3662" spans="2:2" x14ac:dyDescent="0.25">
      <c r="B3662" s="9"/>
    </row>
    <row r="3663" spans="2:2" x14ac:dyDescent="0.25">
      <c r="B3663" s="9"/>
    </row>
    <row r="3664" spans="2:2" x14ac:dyDescent="0.25">
      <c r="B3664" s="9"/>
    </row>
    <row r="3665" spans="2:2" x14ac:dyDescent="0.25">
      <c r="B3665" s="9"/>
    </row>
    <row r="3666" spans="2:2" x14ac:dyDescent="0.25">
      <c r="B3666" s="9"/>
    </row>
    <row r="3667" spans="2:2" x14ac:dyDescent="0.25">
      <c r="B3667" s="9"/>
    </row>
    <row r="3668" spans="2:2" x14ac:dyDescent="0.25">
      <c r="B3668" s="9"/>
    </row>
    <row r="3669" spans="2:2" x14ac:dyDescent="0.25">
      <c r="B3669" s="9"/>
    </row>
    <row r="3670" spans="2:2" x14ac:dyDescent="0.25">
      <c r="B3670" s="9"/>
    </row>
    <row r="3671" spans="2:2" x14ac:dyDescent="0.25">
      <c r="B3671" s="9"/>
    </row>
    <row r="3672" spans="2:2" x14ac:dyDescent="0.25">
      <c r="B3672" s="9"/>
    </row>
    <row r="3673" spans="2:2" x14ac:dyDescent="0.25">
      <c r="B3673" s="9"/>
    </row>
    <row r="3674" spans="2:2" x14ac:dyDescent="0.25">
      <c r="B3674" s="9"/>
    </row>
    <row r="3675" spans="2:2" x14ac:dyDescent="0.25">
      <c r="B3675" s="9"/>
    </row>
    <row r="3676" spans="2:2" x14ac:dyDescent="0.25">
      <c r="B3676" s="9"/>
    </row>
    <row r="3677" spans="2:2" x14ac:dyDescent="0.25">
      <c r="B3677" s="9"/>
    </row>
    <row r="3678" spans="2:2" x14ac:dyDescent="0.25">
      <c r="B3678" s="9"/>
    </row>
    <row r="3679" spans="2:2" x14ac:dyDescent="0.25">
      <c r="B3679" s="9"/>
    </row>
    <row r="3680" spans="2:2" x14ac:dyDescent="0.25">
      <c r="B3680" s="9"/>
    </row>
    <row r="3681" spans="2:2" x14ac:dyDescent="0.25">
      <c r="B3681" s="9"/>
    </row>
    <row r="3682" spans="2:2" x14ac:dyDescent="0.25">
      <c r="B3682" s="9"/>
    </row>
    <row r="3683" spans="2:2" x14ac:dyDescent="0.25">
      <c r="B3683" s="9"/>
    </row>
    <row r="3684" spans="2:2" x14ac:dyDescent="0.25">
      <c r="B3684" s="9"/>
    </row>
    <row r="3685" spans="2:2" x14ac:dyDescent="0.25">
      <c r="B3685" s="9"/>
    </row>
    <row r="3686" spans="2:2" x14ac:dyDescent="0.25">
      <c r="B3686" s="9"/>
    </row>
    <row r="3687" spans="2:2" x14ac:dyDescent="0.25">
      <c r="B3687" s="9"/>
    </row>
    <row r="3688" spans="2:2" x14ac:dyDescent="0.25">
      <c r="B3688" s="9"/>
    </row>
    <row r="3689" spans="2:2" x14ac:dyDescent="0.25">
      <c r="B3689" s="9"/>
    </row>
    <row r="3690" spans="2:2" x14ac:dyDescent="0.25">
      <c r="B3690" s="9"/>
    </row>
    <row r="3691" spans="2:2" x14ac:dyDescent="0.25">
      <c r="B3691" s="9"/>
    </row>
    <row r="3692" spans="2:2" x14ac:dyDescent="0.25">
      <c r="B3692" s="9"/>
    </row>
    <row r="3693" spans="2:2" x14ac:dyDescent="0.25">
      <c r="B3693" s="9"/>
    </row>
    <row r="3694" spans="2:2" x14ac:dyDescent="0.25">
      <c r="B3694" s="9"/>
    </row>
    <row r="3695" spans="2:2" x14ac:dyDescent="0.25">
      <c r="B3695" s="9"/>
    </row>
    <row r="3696" spans="2:2" x14ac:dyDescent="0.25">
      <c r="B3696" s="9"/>
    </row>
    <row r="3697" spans="2:2" x14ac:dyDescent="0.25">
      <c r="B3697" s="9"/>
    </row>
    <row r="3698" spans="2:2" x14ac:dyDescent="0.25">
      <c r="B3698" s="9"/>
    </row>
    <row r="3699" spans="2:2" x14ac:dyDescent="0.25">
      <c r="B3699" s="9"/>
    </row>
    <row r="3700" spans="2:2" x14ac:dyDescent="0.25">
      <c r="B3700" s="9"/>
    </row>
    <row r="3701" spans="2:2" x14ac:dyDescent="0.25">
      <c r="B3701" s="9"/>
    </row>
    <row r="3702" spans="2:2" x14ac:dyDescent="0.25">
      <c r="B3702" s="9"/>
    </row>
    <row r="3703" spans="2:2" x14ac:dyDescent="0.25">
      <c r="B3703" s="9"/>
    </row>
    <row r="3704" spans="2:2" x14ac:dyDescent="0.25">
      <c r="B3704" s="9"/>
    </row>
    <row r="3705" spans="2:2" x14ac:dyDescent="0.25">
      <c r="B3705" s="9"/>
    </row>
    <row r="3706" spans="2:2" x14ac:dyDescent="0.25">
      <c r="B3706" s="9"/>
    </row>
    <row r="3707" spans="2:2" x14ac:dyDescent="0.25">
      <c r="B3707" s="9"/>
    </row>
    <row r="3708" spans="2:2" x14ac:dyDescent="0.25">
      <c r="B3708" s="9"/>
    </row>
    <row r="3709" spans="2:2" x14ac:dyDescent="0.25">
      <c r="B3709" s="9"/>
    </row>
    <row r="3710" spans="2:2" x14ac:dyDescent="0.25">
      <c r="B3710" s="9"/>
    </row>
    <row r="3711" spans="2:2" x14ac:dyDescent="0.25">
      <c r="B3711" s="9"/>
    </row>
    <row r="3712" spans="2:2" x14ac:dyDescent="0.25">
      <c r="B3712" s="9"/>
    </row>
    <row r="3713" spans="2:2" x14ac:dyDescent="0.25">
      <c r="B3713" s="9"/>
    </row>
    <row r="3714" spans="2:2" x14ac:dyDescent="0.25">
      <c r="B3714" s="9"/>
    </row>
    <row r="3715" spans="2:2" x14ac:dyDescent="0.25">
      <c r="B3715" s="9"/>
    </row>
    <row r="3716" spans="2:2" x14ac:dyDescent="0.25">
      <c r="B3716" s="9"/>
    </row>
    <row r="3717" spans="2:2" x14ac:dyDescent="0.25">
      <c r="B3717" s="9"/>
    </row>
    <row r="3718" spans="2:2" x14ac:dyDescent="0.25">
      <c r="B3718" s="9"/>
    </row>
    <row r="3719" spans="2:2" x14ac:dyDescent="0.25">
      <c r="B3719" s="9"/>
    </row>
    <row r="3720" spans="2:2" x14ac:dyDescent="0.25">
      <c r="B3720" s="9"/>
    </row>
    <row r="3721" spans="2:2" x14ac:dyDescent="0.25">
      <c r="B3721" s="9"/>
    </row>
    <row r="3722" spans="2:2" x14ac:dyDescent="0.25">
      <c r="B3722" s="9"/>
    </row>
    <row r="3723" spans="2:2" x14ac:dyDescent="0.25">
      <c r="B3723" s="9"/>
    </row>
    <row r="3724" spans="2:2" x14ac:dyDescent="0.25">
      <c r="B3724" s="9"/>
    </row>
    <row r="3725" spans="2:2" x14ac:dyDescent="0.25">
      <c r="B3725" s="9"/>
    </row>
    <row r="3726" spans="2:2" x14ac:dyDescent="0.25">
      <c r="B3726" s="9"/>
    </row>
    <row r="3727" spans="2:2" x14ac:dyDescent="0.25">
      <c r="B3727" s="9"/>
    </row>
    <row r="3728" spans="2:2" x14ac:dyDescent="0.25">
      <c r="B3728" s="9"/>
    </row>
    <row r="3729" spans="2:2" x14ac:dyDescent="0.25">
      <c r="B3729" s="9"/>
    </row>
    <row r="3730" spans="2:2" x14ac:dyDescent="0.25">
      <c r="B3730" s="9"/>
    </row>
    <row r="3731" spans="2:2" x14ac:dyDescent="0.25">
      <c r="B3731" s="9"/>
    </row>
    <row r="3732" spans="2:2" x14ac:dyDescent="0.25">
      <c r="B3732" s="9"/>
    </row>
    <row r="3733" spans="2:2" x14ac:dyDescent="0.25">
      <c r="B3733" s="9"/>
    </row>
    <row r="3734" spans="2:2" x14ac:dyDescent="0.25">
      <c r="B3734" s="9"/>
    </row>
    <row r="3735" spans="2:2" x14ac:dyDescent="0.25">
      <c r="B3735" s="9"/>
    </row>
    <row r="3736" spans="2:2" x14ac:dyDescent="0.25">
      <c r="B3736" s="9"/>
    </row>
    <row r="3737" spans="2:2" x14ac:dyDescent="0.25">
      <c r="B3737" s="9"/>
    </row>
    <row r="3738" spans="2:2" x14ac:dyDescent="0.25">
      <c r="B3738" s="9"/>
    </row>
    <row r="3739" spans="2:2" x14ac:dyDescent="0.25">
      <c r="B3739" s="9"/>
    </row>
    <row r="3740" spans="2:2" x14ac:dyDescent="0.25">
      <c r="B3740" s="9"/>
    </row>
    <row r="3741" spans="2:2" x14ac:dyDescent="0.25">
      <c r="B3741" s="9"/>
    </row>
    <row r="3742" spans="2:2" x14ac:dyDescent="0.25">
      <c r="B3742" s="9"/>
    </row>
    <row r="3743" spans="2:2" x14ac:dyDescent="0.25">
      <c r="B3743" s="9"/>
    </row>
    <row r="3744" spans="2:2" x14ac:dyDescent="0.25">
      <c r="B3744" s="9"/>
    </row>
    <row r="3745" spans="2:2" x14ac:dyDescent="0.25">
      <c r="B3745" s="9"/>
    </row>
    <row r="3746" spans="2:2" x14ac:dyDescent="0.25">
      <c r="B3746" s="9"/>
    </row>
    <row r="3747" spans="2:2" x14ac:dyDescent="0.25">
      <c r="B3747" s="9"/>
    </row>
    <row r="3748" spans="2:2" x14ac:dyDescent="0.25">
      <c r="B3748" s="9"/>
    </row>
    <row r="3749" spans="2:2" x14ac:dyDescent="0.25">
      <c r="B3749" s="9"/>
    </row>
    <row r="3750" spans="2:2" x14ac:dyDescent="0.25">
      <c r="B3750" s="9"/>
    </row>
    <row r="3751" spans="2:2" x14ac:dyDescent="0.25">
      <c r="B3751" s="9"/>
    </row>
    <row r="3752" spans="2:2" x14ac:dyDescent="0.25">
      <c r="B3752" s="9"/>
    </row>
    <row r="3753" spans="2:2" x14ac:dyDescent="0.25">
      <c r="B3753" s="9"/>
    </row>
    <row r="3754" spans="2:2" x14ac:dyDescent="0.25">
      <c r="B3754" s="9"/>
    </row>
    <row r="3755" spans="2:2" x14ac:dyDescent="0.25">
      <c r="B3755" s="9"/>
    </row>
    <row r="3756" spans="2:2" x14ac:dyDescent="0.25">
      <c r="B3756" s="9"/>
    </row>
    <row r="3757" spans="2:2" x14ac:dyDescent="0.25">
      <c r="B3757" s="9"/>
    </row>
    <row r="3758" spans="2:2" x14ac:dyDescent="0.25">
      <c r="B3758" s="9"/>
    </row>
    <row r="3759" spans="2:2" x14ac:dyDescent="0.25">
      <c r="B3759" s="9"/>
    </row>
    <row r="3760" spans="2:2" x14ac:dyDescent="0.25">
      <c r="B3760" s="9"/>
    </row>
    <row r="3761" spans="2:2" x14ac:dyDescent="0.25">
      <c r="B3761" s="9"/>
    </row>
    <row r="3762" spans="2:2" x14ac:dyDescent="0.25">
      <c r="B3762" s="9"/>
    </row>
    <row r="3763" spans="2:2" x14ac:dyDescent="0.25">
      <c r="B3763" s="9"/>
    </row>
    <row r="3764" spans="2:2" x14ac:dyDescent="0.25">
      <c r="B3764" s="9"/>
    </row>
    <row r="3765" spans="2:2" x14ac:dyDescent="0.25">
      <c r="B3765" s="9"/>
    </row>
    <row r="3766" spans="2:2" x14ac:dyDescent="0.25">
      <c r="B3766" s="9"/>
    </row>
    <row r="3767" spans="2:2" x14ac:dyDescent="0.25">
      <c r="B3767" s="9"/>
    </row>
    <row r="3768" spans="2:2" x14ac:dyDescent="0.25">
      <c r="B3768" s="9"/>
    </row>
    <row r="3769" spans="2:2" x14ac:dyDescent="0.25">
      <c r="B3769" s="9"/>
    </row>
    <row r="3770" spans="2:2" x14ac:dyDescent="0.25">
      <c r="B3770" s="9"/>
    </row>
    <row r="3771" spans="2:2" x14ac:dyDescent="0.25">
      <c r="B3771" s="9"/>
    </row>
    <row r="3772" spans="2:2" x14ac:dyDescent="0.25">
      <c r="B3772" s="9"/>
    </row>
    <row r="3773" spans="2:2" x14ac:dyDescent="0.25">
      <c r="B3773" s="9"/>
    </row>
    <row r="3774" spans="2:2" x14ac:dyDescent="0.25">
      <c r="B3774" s="9"/>
    </row>
    <row r="3775" spans="2:2" x14ac:dyDescent="0.25">
      <c r="B3775" s="9"/>
    </row>
    <row r="3776" spans="2:2" x14ac:dyDescent="0.25">
      <c r="B3776" s="9"/>
    </row>
    <row r="3777" spans="2:2" x14ac:dyDescent="0.25">
      <c r="B3777" s="9"/>
    </row>
    <row r="3778" spans="2:2" x14ac:dyDescent="0.25">
      <c r="B3778" s="9"/>
    </row>
    <row r="3779" spans="2:2" x14ac:dyDescent="0.25">
      <c r="B3779" s="9"/>
    </row>
    <row r="3780" spans="2:2" x14ac:dyDescent="0.25">
      <c r="B3780" s="9"/>
    </row>
    <row r="3781" spans="2:2" x14ac:dyDescent="0.25">
      <c r="B3781" s="9"/>
    </row>
    <row r="3782" spans="2:2" x14ac:dyDescent="0.25">
      <c r="B3782" s="9"/>
    </row>
    <row r="3783" spans="2:2" x14ac:dyDescent="0.25">
      <c r="B3783" s="9"/>
    </row>
    <row r="3784" spans="2:2" x14ac:dyDescent="0.25">
      <c r="B3784" s="9"/>
    </row>
    <row r="3785" spans="2:2" x14ac:dyDescent="0.25">
      <c r="B3785" s="9"/>
    </row>
    <row r="3786" spans="2:2" x14ac:dyDescent="0.25">
      <c r="B3786" s="9"/>
    </row>
    <row r="3787" spans="2:2" x14ac:dyDescent="0.25">
      <c r="B3787" s="9"/>
    </row>
    <row r="3788" spans="2:2" x14ac:dyDescent="0.25">
      <c r="B3788" s="9"/>
    </row>
    <row r="3789" spans="2:2" x14ac:dyDescent="0.25">
      <c r="B3789" s="9"/>
    </row>
    <row r="3790" spans="2:2" x14ac:dyDescent="0.25">
      <c r="B3790" s="9"/>
    </row>
    <row r="3791" spans="2:2" x14ac:dyDescent="0.25">
      <c r="B3791" s="9"/>
    </row>
    <row r="3792" spans="2:2" x14ac:dyDescent="0.25">
      <c r="B3792" s="9"/>
    </row>
    <row r="3793" spans="2:2" x14ac:dyDescent="0.25">
      <c r="B3793" s="9"/>
    </row>
    <row r="3794" spans="2:2" x14ac:dyDescent="0.25">
      <c r="B3794" s="9"/>
    </row>
    <row r="3795" spans="2:2" x14ac:dyDescent="0.25">
      <c r="B3795" s="9"/>
    </row>
    <row r="3796" spans="2:2" x14ac:dyDescent="0.25">
      <c r="B3796" s="9"/>
    </row>
    <row r="3797" spans="2:2" x14ac:dyDescent="0.25">
      <c r="B3797" s="9"/>
    </row>
    <row r="3798" spans="2:2" x14ac:dyDescent="0.25">
      <c r="B3798" s="9"/>
    </row>
    <row r="3799" spans="2:2" x14ac:dyDescent="0.25">
      <c r="B3799" s="9"/>
    </row>
    <row r="3800" spans="2:2" x14ac:dyDescent="0.25">
      <c r="B3800" s="9"/>
    </row>
    <row r="3801" spans="2:2" x14ac:dyDescent="0.25">
      <c r="B3801" s="9"/>
    </row>
    <row r="3802" spans="2:2" x14ac:dyDescent="0.25">
      <c r="B3802" s="9"/>
    </row>
    <row r="3803" spans="2:2" x14ac:dyDescent="0.25">
      <c r="B3803" s="9"/>
    </row>
    <row r="3804" spans="2:2" x14ac:dyDescent="0.25">
      <c r="B3804" s="9"/>
    </row>
    <row r="3805" spans="2:2" x14ac:dyDescent="0.25">
      <c r="B3805" s="9"/>
    </row>
    <row r="3806" spans="2:2" x14ac:dyDescent="0.25">
      <c r="B3806" s="9"/>
    </row>
    <row r="3807" spans="2:2" x14ac:dyDescent="0.25">
      <c r="B3807" s="9"/>
    </row>
    <row r="3808" spans="2:2" x14ac:dyDescent="0.25">
      <c r="B3808" s="9"/>
    </row>
    <row r="3809" spans="2:2" x14ac:dyDescent="0.25">
      <c r="B3809" s="9"/>
    </row>
    <row r="3810" spans="2:2" x14ac:dyDescent="0.25">
      <c r="B3810" s="9"/>
    </row>
    <row r="3811" spans="2:2" x14ac:dyDescent="0.25">
      <c r="B3811" s="9"/>
    </row>
    <row r="3812" spans="2:2" x14ac:dyDescent="0.25">
      <c r="B3812" s="9"/>
    </row>
    <row r="3813" spans="2:2" x14ac:dyDescent="0.25">
      <c r="B3813" s="9"/>
    </row>
    <row r="3814" spans="2:2" x14ac:dyDescent="0.25">
      <c r="B3814" s="9"/>
    </row>
    <row r="3815" spans="2:2" x14ac:dyDescent="0.25">
      <c r="B3815" s="9"/>
    </row>
    <row r="3816" spans="2:2" x14ac:dyDescent="0.25">
      <c r="B3816" s="9"/>
    </row>
    <row r="3817" spans="2:2" x14ac:dyDescent="0.25">
      <c r="B3817" s="9"/>
    </row>
    <row r="3818" spans="2:2" x14ac:dyDescent="0.25">
      <c r="B3818" s="9"/>
    </row>
    <row r="3819" spans="2:2" x14ac:dyDescent="0.25">
      <c r="B3819" s="9"/>
    </row>
    <row r="3820" spans="2:2" x14ac:dyDescent="0.25">
      <c r="B3820" s="9"/>
    </row>
    <row r="3821" spans="2:2" x14ac:dyDescent="0.25">
      <c r="B3821" s="9"/>
    </row>
    <row r="3822" spans="2:2" x14ac:dyDescent="0.25">
      <c r="B3822" s="9"/>
    </row>
    <row r="3823" spans="2:2" x14ac:dyDescent="0.25">
      <c r="B3823" s="9"/>
    </row>
    <row r="3824" spans="2:2" x14ac:dyDescent="0.25">
      <c r="B3824" s="9"/>
    </row>
    <row r="3825" spans="2:2" x14ac:dyDescent="0.25">
      <c r="B3825" s="9"/>
    </row>
    <row r="3826" spans="2:2" x14ac:dyDescent="0.25">
      <c r="B3826" s="9"/>
    </row>
    <row r="3827" spans="2:2" x14ac:dyDescent="0.25">
      <c r="B3827" s="9"/>
    </row>
    <row r="3828" spans="2:2" x14ac:dyDescent="0.25">
      <c r="B3828" s="9"/>
    </row>
    <row r="3829" spans="2:2" x14ac:dyDescent="0.25">
      <c r="B3829" s="9"/>
    </row>
    <row r="3830" spans="2:2" x14ac:dyDescent="0.25">
      <c r="B3830" s="9"/>
    </row>
    <row r="3831" spans="2:2" x14ac:dyDescent="0.25">
      <c r="B3831" s="9"/>
    </row>
    <row r="3832" spans="2:2" x14ac:dyDescent="0.25">
      <c r="B3832" s="9"/>
    </row>
    <row r="3833" spans="2:2" x14ac:dyDescent="0.25">
      <c r="B3833" s="9"/>
    </row>
    <row r="3834" spans="2:2" x14ac:dyDescent="0.25">
      <c r="B3834" s="9"/>
    </row>
    <row r="3835" spans="2:2" x14ac:dyDescent="0.25">
      <c r="B3835" s="9"/>
    </row>
    <row r="3836" spans="2:2" x14ac:dyDescent="0.25">
      <c r="B3836" s="9"/>
    </row>
    <row r="3837" spans="2:2" x14ac:dyDescent="0.25">
      <c r="B3837" s="9"/>
    </row>
    <row r="3838" spans="2:2" x14ac:dyDescent="0.25">
      <c r="B3838" s="9"/>
    </row>
    <row r="3839" spans="2:2" x14ac:dyDescent="0.25">
      <c r="B3839" s="9"/>
    </row>
    <row r="3840" spans="2:2" x14ac:dyDescent="0.25">
      <c r="B3840" s="9"/>
    </row>
    <row r="3841" spans="2:2" x14ac:dyDescent="0.25">
      <c r="B3841" s="9"/>
    </row>
    <row r="3842" spans="2:2" x14ac:dyDescent="0.25">
      <c r="B3842" s="9"/>
    </row>
    <row r="3843" spans="2:2" x14ac:dyDescent="0.25">
      <c r="B3843" s="9"/>
    </row>
    <row r="3844" spans="2:2" x14ac:dyDescent="0.25">
      <c r="B3844" s="9"/>
    </row>
    <row r="3845" spans="2:2" x14ac:dyDescent="0.25">
      <c r="B3845" s="9"/>
    </row>
    <row r="3846" spans="2:2" x14ac:dyDescent="0.25">
      <c r="B3846" s="9"/>
    </row>
    <row r="3847" spans="2:2" x14ac:dyDescent="0.25">
      <c r="B3847" s="9"/>
    </row>
    <row r="3848" spans="2:2" x14ac:dyDescent="0.25">
      <c r="B3848" s="9"/>
    </row>
    <row r="3849" spans="2:2" x14ac:dyDescent="0.25">
      <c r="B3849" s="9"/>
    </row>
    <row r="3850" spans="2:2" x14ac:dyDescent="0.25">
      <c r="B3850" s="9"/>
    </row>
    <row r="3851" spans="2:2" x14ac:dyDescent="0.25">
      <c r="B3851" s="9"/>
    </row>
    <row r="3852" spans="2:2" x14ac:dyDescent="0.25">
      <c r="B3852" s="9"/>
    </row>
    <row r="3853" spans="2:2" x14ac:dyDescent="0.25">
      <c r="B3853" s="9"/>
    </row>
    <row r="3854" spans="2:2" x14ac:dyDescent="0.25">
      <c r="B3854" s="9"/>
    </row>
    <row r="3855" spans="2:2" x14ac:dyDescent="0.25">
      <c r="B3855" s="9"/>
    </row>
    <row r="3856" spans="2:2" x14ac:dyDescent="0.25">
      <c r="B3856" s="9"/>
    </row>
    <row r="3857" spans="2:2" x14ac:dyDescent="0.25">
      <c r="B3857" s="9"/>
    </row>
    <row r="3858" spans="2:2" x14ac:dyDescent="0.25">
      <c r="B3858" s="9"/>
    </row>
    <row r="3859" spans="2:2" x14ac:dyDescent="0.25">
      <c r="B3859" s="9"/>
    </row>
    <row r="3860" spans="2:2" x14ac:dyDescent="0.25">
      <c r="B3860" s="9"/>
    </row>
    <row r="3861" spans="2:2" x14ac:dyDescent="0.25">
      <c r="B3861" s="9"/>
    </row>
    <row r="3862" spans="2:2" x14ac:dyDescent="0.25">
      <c r="B3862" s="9"/>
    </row>
    <row r="3863" spans="2:2" x14ac:dyDescent="0.25">
      <c r="B3863" s="9"/>
    </row>
    <row r="3864" spans="2:2" x14ac:dyDescent="0.25">
      <c r="B3864" s="9"/>
    </row>
    <row r="3865" spans="2:2" x14ac:dyDescent="0.25">
      <c r="B3865" s="9"/>
    </row>
    <row r="3866" spans="2:2" x14ac:dyDescent="0.25">
      <c r="B3866" s="9"/>
    </row>
    <row r="3867" spans="2:2" x14ac:dyDescent="0.25">
      <c r="B3867" s="9"/>
    </row>
    <row r="3868" spans="2:2" x14ac:dyDescent="0.25">
      <c r="B3868" s="9"/>
    </row>
    <row r="3869" spans="2:2" x14ac:dyDescent="0.25">
      <c r="B3869" s="9"/>
    </row>
    <row r="3870" spans="2:2" x14ac:dyDescent="0.25">
      <c r="B3870" s="9"/>
    </row>
    <row r="3871" spans="2:2" x14ac:dyDescent="0.25">
      <c r="B3871" s="9"/>
    </row>
    <row r="3872" spans="2:2" x14ac:dyDescent="0.25">
      <c r="B3872" s="9"/>
    </row>
    <row r="3873" spans="2:2" x14ac:dyDescent="0.25">
      <c r="B3873" s="9"/>
    </row>
    <row r="3874" spans="2:2" x14ac:dyDescent="0.25">
      <c r="B3874" s="9"/>
    </row>
    <row r="3875" spans="2:2" x14ac:dyDescent="0.25">
      <c r="B3875" s="9"/>
    </row>
    <row r="3876" spans="2:2" x14ac:dyDescent="0.25">
      <c r="B3876" s="9"/>
    </row>
    <row r="3877" spans="2:2" x14ac:dyDescent="0.25">
      <c r="B3877" s="9"/>
    </row>
    <row r="3878" spans="2:2" x14ac:dyDescent="0.25">
      <c r="B3878" s="9"/>
    </row>
    <row r="3879" spans="2:2" x14ac:dyDescent="0.25">
      <c r="B3879" s="9"/>
    </row>
    <row r="3880" spans="2:2" x14ac:dyDescent="0.25">
      <c r="B3880" s="9"/>
    </row>
    <row r="3881" spans="2:2" x14ac:dyDescent="0.25">
      <c r="B3881" s="9"/>
    </row>
    <row r="3882" spans="2:2" x14ac:dyDescent="0.25">
      <c r="B3882" s="9"/>
    </row>
    <row r="3883" spans="2:2" x14ac:dyDescent="0.25">
      <c r="B3883" s="9"/>
    </row>
    <row r="3884" spans="2:2" x14ac:dyDescent="0.25">
      <c r="B3884" s="9"/>
    </row>
    <row r="3885" spans="2:2" x14ac:dyDescent="0.25">
      <c r="B3885" s="9"/>
    </row>
    <row r="3886" spans="2:2" x14ac:dyDescent="0.25">
      <c r="B3886" s="9"/>
    </row>
    <row r="3887" spans="2:2" x14ac:dyDescent="0.25">
      <c r="B3887" s="9"/>
    </row>
    <row r="3888" spans="2:2" x14ac:dyDescent="0.25">
      <c r="B3888" s="9"/>
    </row>
    <row r="3889" spans="2:2" x14ac:dyDescent="0.25">
      <c r="B3889" s="9"/>
    </row>
    <row r="3890" spans="2:2" x14ac:dyDescent="0.25">
      <c r="B3890" s="9"/>
    </row>
    <row r="3891" spans="2:2" x14ac:dyDescent="0.25">
      <c r="B3891" s="9"/>
    </row>
    <row r="3892" spans="2:2" x14ac:dyDescent="0.25">
      <c r="B3892" s="9"/>
    </row>
    <row r="3893" spans="2:2" x14ac:dyDescent="0.25">
      <c r="B3893" s="9"/>
    </row>
    <row r="3894" spans="2:2" x14ac:dyDescent="0.25">
      <c r="B3894" s="9"/>
    </row>
    <row r="3895" spans="2:2" x14ac:dyDescent="0.25">
      <c r="B3895" s="9"/>
    </row>
    <row r="3896" spans="2:2" x14ac:dyDescent="0.25">
      <c r="B3896" s="9"/>
    </row>
    <row r="3897" spans="2:2" x14ac:dyDescent="0.25">
      <c r="B3897" s="9"/>
    </row>
    <row r="3898" spans="2:2" x14ac:dyDescent="0.25">
      <c r="B3898" s="9"/>
    </row>
    <row r="3899" spans="2:2" x14ac:dyDescent="0.25">
      <c r="B3899" s="9"/>
    </row>
    <row r="3900" spans="2:2" x14ac:dyDescent="0.25">
      <c r="B3900" s="9"/>
    </row>
    <row r="3901" spans="2:2" x14ac:dyDescent="0.25">
      <c r="B3901" s="9"/>
    </row>
    <row r="3902" spans="2:2" x14ac:dyDescent="0.25">
      <c r="B3902" s="9"/>
    </row>
    <row r="3903" spans="2:2" x14ac:dyDescent="0.25">
      <c r="B3903" s="9"/>
    </row>
    <row r="3904" spans="2:2" x14ac:dyDescent="0.25">
      <c r="B3904" s="9"/>
    </row>
    <row r="3905" spans="2:2" x14ac:dyDescent="0.25">
      <c r="B3905" s="9"/>
    </row>
    <row r="3906" spans="2:2" x14ac:dyDescent="0.25">
      <c r="B3906" s="9"/>
    </row>
    <row r="3907" spans="2:2" x14ac:dyDescent="0.25">
      <c r="B3907" s="9"/>
    </row>
    <row r="3908" spans="2:2" x14ac:dyDescent="0.25">
      <c r="B3908" s="9"/>
    </row>
    <row r="3909" spans="2:2" x14ac:dyDescent="0.25">
      <c r="B3909" s="9"/>
    </row>
    <row r="3910" spans="2:2" x14ac:dyDescent="0.25">
      <c r="B3910" s="9"/>
    </row>
    <row r="3911" spans="2:2" x14ac:dyDescent="0.25">
      <c r="B3911" s="9"/>
    </row>
    <row r="3912" spans="2:2" x14ac:dyDescent="0.25">
      <c r="B3912" s="9"/>
    </row>
    <row r="3913" spans="2:2" x14ac:dyDescent="0.25">
      <c r="B3913" s="9"/>
    </row>
    <row r="3914" spans="2:2" x14ac:dyDescent="0.25">
      <c r="B3914" s="9"/>
    </row>
    <row r="3915" spans="2:2" x14ac:dyDescent="0.25">
      <c r="B3915" s="9"/>
    </row>
    <row r="3916" spans="2:2" x14ac:dyDescent="0.25">
      <c r="B3916" s="9"/>
    </row>
    <row r="3917" spans="2:2" x14ac:dyDescent="0.25">
      <c r="B3917" s="9"/>
    </row>
    <row r="3918" spans="2:2" x14ac:dyDescent="0.25">
      <c r="B3918" s="9"/>
    </row>
    <row r="3919" spans="2:2" x14ac:dyDescent="0.25">
      <c r="B3919" s="9"/>
    </row>
    <row r="3920" spans="2:2" x14ac:dyDescent="0.25">
      <c r="B3920" s="9"/>
    </row>
    <row r="3921" spans="2:2" x14ac:dyDescent="0.25">
      <c r="B3921" s="9"/>
    </row>
    <row r="3922" spans="2:2" x14ac:dyDescent="0.25">
      <c r="B3922" s="9"/>
    </row>
    <row r="3923" spans="2:2" x14ac:dyDescent="0.25">
      <c r="B3923" s="9"/>
    </row>
    <row r="3924" spans="2:2" x14ac:dyDescent="0.25">
      <c r="B3924" s="9"/>
    </row>
    <row r="3925" spans="2:2" x14ac:dyDescent="0.25">
      <c r="B3925" s="9"/>
    </row>
    <row r="3926" spans="2:2" x14ac:dyDescent="0.25">
      <c r="B3926" s="9"/>
    </row>
    <row r="3927" spans="2:2" x14ac:dyDescent="0.25">
      <c r="B3927" s="9"/>
    </row>
    <row r="3928" spans="2:2" x14ac:dyDescent="0.25">
      <c r="B3928" s="9"/>
    </row>
    <row r="3929" spans="2:2" x14ac:dyDescent="0.25">
      <c r="B3929" s="9"/>
    </row>
    <row r="3930" spans="2:2" x14ac:dyDescent="0.25">
      <c r="B3930" s="9"/>
    </row>
    <row r="3931" spans="2:2" x14ac:dyDescent="0.25">
      <c r="B3931" s="9"/>
    </row>
    <row r="3932" spans="2:2" x14ac:dyDescent="0.25">
      <c r="B3932" s="9"/>
    </row>
    <row r="3933" spans="2:2" x14ac:dyDescent="0.25">
      <c r="B3933" s="9"/>
    </row>
    <row r="3934" spans="2:2" x14ac:dyDescent="0.25">
      <c r="B3934" s="9"/>
    </row>
    <row r="3935" spans="2:2" x14ac:dyDescent="0.25">
      <c r="B3935" s="9"/>
    </row>
    <row r="3936" spans="2:2" x14ac:dyDescent="0.25">
      <c r="B3936" s="9"/>
    </row>
    <row r="3937" spans="2:2" x14ac:dyDescent="0.25">
      <c r="B3937" s="9"/>
    </row>
    <row r="3938" spans="2:2" x14ac:dyDescent="0.25">
      <c r="B3938" s="9"/>
    </row>
    <row r="3939" spans="2:2" x14ac:dyDescent="0.25">
      <c r="B3939" s="9"/>
    </row>
    <row r="3940" spans="2:2" x14ac:dyDescent="0.25">
      <c r="B3940" s="9"/>
    </row>
    <row r="3941" spans="2:2" x14ac:dyDescent="0.25">
      <c r="B3941" s="9"/>
    </row>
    <row r="3942" spans="2:2" x14ac:dyDescent="0.25">
      <c r="B3942" s="9"/>
    </row>
    <row r="3943" spans="2:2" x14ac:dyDescent="0.25">
      <c r="B3943" s="9"/>
    </row>
    <row r="3944" spans="2:2" x14ac:dyDescent="0.25">
      <c r="B3944" s="9"/>
    </row>
    <row r="3945" spans="2:2" x14ac:dyDescent="0.25">
      <c r="B3945" s="9"/>
    </row>
    <row r="3946" spans="2:2" x14ac:dyDescent="0.25">
      <c r="B3946" s="9"/>
    </row>
    <row r="3947" spans="2:2" x14ac:dyDescent="0.25">
      <c r="B3947" s="9"/>
    </row>
    <row r="3948" spans="2:2" x14ac:dyDescent="0.25">
      <c r="B3948" s="9"/>
    </row>
    <row r="3949" spans="2:2" x14ac:dyDescent="0.25">
      <c r="B3949" s="9"/>
    </row>
    <row r="3950" spans="2:2" x14ac:dyDescent="0.25">
      <c r="B3950" s="9"/>
    </row>
    <row r="3951" spans="2:2" x14ac:dyDescent="0.25">
      <c r="B3951" s="9"/>
    </row>
    <row r="3952" spans="2:2" x14ac:dyDescent="0.25">
      <c r="B3952" s="9"/>
    </row>
    <row r="3953" spans="2:2" x14ac:dyDescent="0.25">
      <c r="B3953" s="9"/>
    </row>
    <row r="3954" spans="2:2" x14ac:dyDescent="0.25">
      <c r="B3954" s="9"/>
    </row>
    <row r="3955" spans="2:2" x14ac:dyDescent="0.25">
      <c r="B3955" s="9"/>
    </row>
    <row r="3956" spans="2:2" x14ac:dyDescent="0.25">
      <c r="B3956" s="9"/>
    </row>
    <row r="3957" spans="2:2" x14ac:dyDescent="0.25">
      <c r="B3957" s="9"/>
    </row>
    <row r="3958" spans="2:2" x14ac:dyDescent="0.25">
      <c r="B3958" s="9"/>
    </row>
    <row r="3959" spans="2:2" x14ac:dyDescent="0.25">
      <c r="B3959" s="9"/>
    </row>
    <row r="3960" spans="2:2" x14ac:dyDescent="0.25">
      <c r="B3960" s="9"/>
    </row>
    <row r="3961" spans="2:2" x14ac:dyDescent="0.25">
      <c r="B3961" s="9"/>
    </row>
    <row r="3962" spans="2:2" x14ac:dyDescent="0.25">
      <c r="B3962" s="9"/>
    </row>
    <row r="3963" spans="2:2" x14ac:dyDescent="0.25">
      <c r="B3963" s="9"/>
    </row>
    <row r="3964" spans="2:2" x14ac:dyDescent="0.25">
      <c r="B3964" s="9"/>
    </row>
    <row r="3965" spans="2:2" x14ac:dyDescent="0.25">
      <c r="B3965" s="9"/>
    </row>
    <row r="3966" spans="2:2" x14ac:dyDescent="0.25">
      <c r="B3966" s="9"/>
    </row>
    <row r="3967" spans="2:2" x14ac:dyDescent="0.25">
      <c r="B3967" s="9"/>
    </row>
    <row r="3968" spans="2:2" x14ac:dyDescent="0.25">
      <c r="B3968" s="9"/>
    </row>
    <row r="3969" spans="2:2" x14ac:dyDescent="0.25">
      <c r="B3969" s="9"/>
    </row>
    <row r="3970" spans="2:2" x14ac:dyDescent="0.25">
      <c r="B3970" s="9"/>
    </row>
    <row r="3971" spans="2:2" x14ac:dyDescent="0.25">
      <c r="B3971" s="9"/>
    </row>
    <row r="3972" spans="2:2" x14ac:dyDescent="0.25">
      <c r="B3972" s="9"/>
    </row>
    <row r="3973" spans="2:2" x14ac:dyDescent="0.25">
      <c r="B3973" s="9"/>
    </row>
    <row r="3974" spans="2:2" x14ac:dyDescent="0.25">
      <c r="B3974" s="9"/>
    </row>
    <row r="3975" spans="2:2" x14ac:dyDescent="0.25">
      <c r="B3975" s="9"/>
    </row>
    <row r="3976" spans="2:2" x14ac:dyDescent="0.25">
      <c r="B3976" s="9"/>
    </row>
    <row r="3977" spans="2:2" x14ac:dyDescent="0.25">
      <c r="B3977" s="9"/>
    </row>
    <row r="3978" spans="2:2" x14ac:dyDescent="0.25">
      <c r="B3978" s="9"/>
    </row>
    <row r="3979" spans="2:2" x14ac:dyDescent="0.25">
      <c r="B3979" s="9"/>
    </row>
    <row r="3980" spans="2:2" x14ac:dyDescent="0.25">
      <c r="B3980" s="9"/>
    </row>
    <row r="3981" spans="2:2" x14ac:dyDescent="0.25">
      <c r="B3981" s="9"/>
    </row>
    <row r="3982" spans="2:2" x14ac:dyDescent="0.25">
      <c r="B3982" s="9"/>
    </row>
    <row r="3983" spans="2:2" x14ac:dyDescent="0.25">
      <c r="B3983" s="9"/>
    </row>
    <row r="3984" spans="2:2" x14ac:dyDescent="0.25">
      <c r="B3984" s="9"/>
    </row>
    <row r="3985" spans="2:2" x14ac:dyDescent="0.25">
      <c r="B3985" s="9"/>
    </row>
    <row r="3986" spans="2:2" x14ac:dyDescent="0.25">
      <c r="B3986" s="9"/>
    </row>
    <row r="3987" spans="2:2" x14ac:dyDescent="0.25">
      <c r="B3987" s="9"/>
    </row>
    <row r="3988" spans="2:2" x14ac:dyDescent="0.25">
      <c r="B3988" s="9"/>
    </row>
    <row r="3989" spans="2:2" x14ac:dyDescent="0.25">
      <c r="B3989" s="9"/>
    </row>
    <row r="3990" spans="2:2" x14ac:dyDescent="0.25">
      <c r="B3990" s="9"/>
    </row>
    <row r="3991" spans="2:2" x14ac:dyDescent="0.25">
      <c r="B3991" s="9"/>
    </row>
    <row r="3992" spans="2:2" x14ac:dyDescent="0.25">
      <c r="B3992" s="9"/>
    </row>
    <row r="3993" spans="2:2" x14ac:dyDescent="0.25">
      <c r="B3993" s="9"/>
    </row>
    <row r="3994" spans="2:2" x14ac:dyDescent="0.25">
      <c r="B3994" s="9"/>
    </row>
    <row r="3995" spans="2:2" x14ac:dyDescent="0.25">
      <c r="B3995" s="9"/>
    </row>
    <row r="3996" spans="2:2" x14ac:dyDescent="0.25">
      <c r="B3996" s="9"/>
    </row>
    <row r="3997" spans="2:2" x14ac:dyDescent="0.25">
      <c r="B3997" s="9"/>
    </row>
    <row r="3998" spans="2:2" x14ac:dyDescent="0.25">
      <c r="B3998" s="9"/>
    </row>
    <row r="3999" spans="2:2" x14ac:dyDescent="0.25">
      <c r="B3999" s="9"/>
    </row>
    <row r="4000" spans="2:2" x14ac:dyDescent="0.25">
      <c r="B4000" s="9"/>
    </row>
    <row r="4001" spans="2:2" x14ac:dyDescent="0.25">
      <c r="B4001" s="9"/>
    </row>
    <row r="4002" spans="2:2" x14ac:dyDescent="0.25">
      <c r="B4002" s="9"/>
    </row>
    <row r="4003" spans="2:2" x14ac:dyDescent="0.25">
      <c r="B4003" s="9"/>
    </row>
    <row r="4004" spans="2:2" x14ac:dyDescent="0.25">
      <c r="B4004" s="9"/>
    </row>
    <row r="4005" spans="2:2" x14ac:dyDescent="0.25">
      <c r="B4005" s="9"/>
    </row>
    <row r="4006" spans="2:2" x14ac:dyDescent="0.25">
      <c r="B4006" s="9"/>
    </row>
    <row r="4007" spans="2:2" x14ac:dyDescent="0.25">
      <c r="B4007" s="9"/>
    </row>
    <row r="4008" spans="2:2" x14ac:dyDescent="0.25">
      <c r="B4008" s="9"/>
    </row>
    <row r="4009" spans="2:2" x14ac:dyDescent="0.25">
      <c r="B4009" s="9"/>
    </row>
    <row r="4010" spans="2:2" x14ac:dyDescent="0.25">
      <c r="B4010" s="9"/>
    </row>
    <row r="4011" spans="2:2" x14ac:dyDescent="0.25">
      <c r="B4011" s="9"/>
    </row>
    <row r="4012" spans="2:2" x14ac:dyDescent="0.25">
      <c r="B4012" s="9"/>
    </row>
    <row r="4013" spans="2:2" x14ac:dyDescent="0.25">
      <c r="B4013" s="9"/>
    </row>
    <row r="4014" spans="2:2" x14ac:dyDescent="0.25">
      <c r="B4014" s="9"/>
    </row>
    <row r="4015" spans="2:2" x14ac:dyDescent="0.25">
      <c r="B4015" s="9"/>
    </row>
    <row r="4016" spans="2:2" x14ac:dyDescent="0.25">
      <c r="B4016" s="9"/>
    </row>
    <row r="4017" spans="2:2" x14ac:dyDescent="0.25">
      <c r="B4017" s="9"/>
    </row>
    <row r="4018" spans="2:2" x14ac:dyDescent="0.25">
      <c r="B4018" s="9"/>
    </row>
    <row r="4019" spans="2:2" x14ac:dyDescent="0.25">
      <c r="B4019" s="9"/>
    </row>
    <row r="4020" spans="2:2" x14ac:dyDescent="0.25">
      <c r="B4020" s="9"/>
    </row>
    <row r="4021" spans="2:2" x14ac:dyDescent="0.25">
      <c r="B4021" s="9"/>
    </row>
    <row r="4022" spans="2:2" x14ac:dyDescent="0.25">
      <c r="B4022" s="9"/>
    </row>
    <row r="4023" spans="2:2" x14ac:dyDescent="0.25">
      <c r="B4023" s="9"/>
    </row>
    <row r="4024" spans="2:2" x14ac:dyDescent="0.25">
      <c r="B4024" s="9"/>
    </row>
    <row r="4025" spans="2:2" x14ac:dyDescent="0.25">
      <c r="B4025" s="9"/>
    </row>
    <row r="4026" spans="2:2" x14ac:dyDescent="0.25">
      <c r="B4026" s="9"/>
    </row>
    <row r="4027" spans="2:2" x14ac:dyDescent="0.25">
      <c r="B4027" s="9"/>
    </row>
    <row r="4028" spans="2:2" x14ac:dyDescent="0.25">
      <c r="B4028" s="9"/>
    </row>
    <row r="4029" spans="2:2" x14ac:dyDescent="0.25">
      <c r="B4029" s="9"/>
    </row>
    <row r="4030" spans="2:2" x14ac:dyDescent="0.25">
      <c r="B4030" s="9"/>
    </row>
    <row r="4031" spans="2:2" x14ac:dyDescent="0.25">
      <c r="B4031" s="9"/>
    </row>
    <row r="4032" spans="2:2" x14ac:dyDescent="0.25">
      <c r="B4032" s="9"/>
    </row>
    <row r="4033" spans="2:2" x14ac:dyDescent="0.25">
      <c r="B4033" s="9"/>
    </row>
    <row r="4034" spans="2:2" x14ac:dyDescent="0.25">
      <c r="B4034" s="9"/>
    </row>
    <row r="4035" spans="2:2" x14ac:dyDescent="0.25">
      <c r="B4035" s="9"/>
    </row>
    <row r="4036" spans="2:2" x14ac:dyDescent="0.25">
      <c r="B4036" s="9"/>
    </row>
    <row r="4037" spans="2:2" x14ac:dyDescent="0.25">
      <c r="B4037" s="9"/>
    </row>
    <row r="4038" spans="2:2" x14ac:dyDescent="0.25">
      <c r="B4038" s="9"/>
    </row>
    <row r="4039" spans="2:2" x14ac:dyDescent="0.25">
      <c r="B4039" s="9"/>
    </row>
    <row r="4040" spans="2:2" x14ac:dyDescent="0.25">
      <c r="B4040" s="9"/>
    </row>
    <row r="4041" spans="2:2" x14ac:dyDescent="0.25">
      <c r="B4041" s="9"/>
    </row>
    <row r="4042" spans="2:2" x14ac:dyDescent="0.25">
      <c r="B4042" s="9"/>
    </row>
    <row r="4043" spans="2:2" x14ac:dyDescent="0.25">
      <c r="B4043" s="9"/>
    </row>
    <row r="4044" spans="2:2" x14ac:dyDescent="0.25">
      <c r="B4044" s="9"/>
    </row>
    <row r="4045" spans="2:2" x14ac:dyDescent="0.25">
      <c r="B4045" s="9"/>
    </row>
    <row r="4046" spans="2:2" x14ac:dyDescent="0.25">
      <c r="B4046" s="9"/>
    </row>
    <row r="4047" spans="2:2" x14ac:dyDescent="0.25">
      <c r="B4047" s="9"/>
    </row>
    <row r="4048" spans="2:2" x14ac:dyDescent="0.25">
      <c r="B4048" s="9"/>
    </row>
    <row r="4049" spans="2:2" x14ac:dyDescent="0.25">
      <c r="B4049" s="9"/>
    </row>
    <row r="4050" spans="2:2" x14ac:dyDescent="0.25">
      <c r="B4050" s="9"/>
    </row>
    <row r="4051" spans="2:2" x14ac:dyDescent="0.25">
      <c r="B4051" s="9"/>
    </row>
    <row r="4052" spans="2:2" x14ac:dyDescent="0.25">
      <c r="B4052" s="9"/>
    </row>
    <row r="4053" spans="2:2" x14ac:dyDescent="0.25">
      <c r="B4053" s="9"/>
    </row>
    <row r="4054" spans="2:2" x14ac:dyDescent="0.25">
      <c r="B4054" s="9"/>
    </row>
    <row r="4055" spans="2:2" x14ac:dyDescent="0.25">
      <c r="B4055" s="9"/>
    </row>
    <row r="4056" spans="2:2" x14ac:dyDescent="0.25">
      <c r="B4056" s="9"/>
    </row>
    <row r="4057" spans="2:2" x14ac:dyDescent="0.25">
      <c r="B4057" s="9"/>
    </row>
    <row r="4058" spans="2:2" x14ac:dyDescent="0.25">
      <c r="B4058" s="9"/>
    </row>
    <row r="4059" spans="2:2" x14ac:dyDescent="0.25">
      <c r="B4059" s="9"/>
    </row>
    <row r="4060" spans="2:2" x14ac:dyDescent="0.25">
      <c r="B4060" s="9"/>
    </row>
    <row r="4061" spans="2:2" x14ac:dyDescent="0.25">
      <c r="B4061" s="9"/>
    </row>
    <row r="4062" spans="2:2" x14ac:dyDescent="0.25">
      <c r="B4062" s="9"/>
    </row>
    <row r="4063" spans="2:2" x14ac:dyDescent="0.25">
      <c r="B4063" s="9"/>
    </row>
    <row r="4064" spans="2:2" x14ac:dyDescent="0.25">
      <c r="B4064" s="9"/>
    </row>
    <row r="4065" spans="2:2" x14ac:dyDescent="0.25">
      <c r="B4065" s="9"/>
    </row>
    <row r="4066" spans="2:2" x14ac:dyDescent="0.25">
      <c r="B4066" s="9"/>
    </row>
    <row r="4067" spans="2:2" x14ac:dyDescent="0.25">
      <c r="B4067" s="9"/>
    </row>
    <row r="4068" spans="2:2" x14ac:dyDescent="0.25">
      <c r="B4068" s="9"/>
    </row>
    <row r="4069" spans="2:2" x14ac:dyDescent="0.25">
      <c r="B4069" s="9"/>
    </row>
    <row r="4070" spans="2:2" x14ac:dyDescent="0.25">
      <c r="B4070" s="9"/>
    </row>
    <row r="4071" spans="2:2" x14ac:dyDescent="0.25">
      <c r="B4071" s="9"/>
    </row>
    <row r="4072" spans="2:2" x14ac:dyDescent="0.25">
      <c r="B4072" s="9"/>
    </row>
    <row r="4073" spans="2:2" x14ac:dyDescent="0.25">
      <c r="B4073" s="9"/>
    </row>
    <row r="4074" spans="2:2" x14ac:dyDescent="0.25">
      <c r="B4074" s="9"/>
    </row>
    <row r="4075" spans="2:2" x14ac:dyDescent="0.25">
      <c r="B4075" s="9"/>
    </row>
    <row r="4076" spans="2:2" x14ac:dyDescent="0.25">
      <c r="B4076" s="9"/>
    </row>
    <row r="4077" spans="2:2" x14ac:dyDescent="0.25">
      <c r="B4077" s="9"/>
    </row>
    <row r="4078" spans="2:2" x14ac:dyDescent="0.25">
      <c r="B4078" s="9"/>
    </row>
    <row r="4079" spans="2:2" x14ac:dyDescent="0.25">
      <c r="B4079" s="9"/>
    </row>
    <row r="4080" spans="2:2" x14ac:dyDescent="0.25">
      <c r="B4080" s="9"/>
    </row>
    <row r="4081" spans="2:2" x14ac:dyDescent="0.25">
      <c r="B4081" s="9"/>
    </row>
    <row r="4082" spans="2:2" x14ac:dyDescent="0.25">
      <c r="B4082" s="9"/>
    </row>
    <row r="4083" spans="2:2" x14ac:dyDescent="0.25">
      <c r="B4083" s="9"/>
    </row>
    <row r="4084" spans="2:2" x14ac:dyDescent="0.25">
      <c r="B4084" s="9"/>
    </row>
    <row r="4085" spans="2:2" x14ac:dyDescent="0.25">
      <c r="B4085" s="9"/>
    </row>
    <row r="4086" spans="2:2" x14ac:dyDescent="0.25">
      <c r="B4086" s="9"/>
    </row>
    <row r="4087" spans="2:2" x14ac:dyDescent="0.25">
      <c r="B4087" s="9"/>
    </row>
    <row r="4088" spans="2:2" x14ac:dyDescent="0.25">
      <c r="B4088" s="9"/>
    </row>
    <row r="4089" spans="2:2" x14ac:dyDescent="0.25">
      <c r="B4089" s="9"/>
    </row>
    <row r="4090" spans="2:2" x14ac:dyDescent="0.25">
      <c r="B4090" s="9"/>
    </row>
    <row r="4091" spans="2:2" x14ac:dyDescent="0.25">
      <c r="B4091" s="9"/>
    </row>
    <row r="4092" spans="2:2" x14ac:dyDescent="0.25">
      <c r="B4092" s="9"/>
    </row>
    <row r="4093" spans="2:2" x14ac:dyDescent="0.25">
      <c r="B4093" s="9"/>
    </row>
    <row r="4094" spans="2:2" x14ac:dyDescent="0.25">
      <c r="B4094" s="9"/>
    </row>
    <row r="4095" spans="2:2" x14ac:dyDescent="0.25">
      <c r="B4095" s="9"/>
    </row>
    <row r="4096" spans="2:2" x14ac:dyDescent="0.25">
      <c r="B4096" s="9"/>
    </row>
    <row r="4097" spans="2:2" x14ac:dyDescent="0.25">
      <c r="B4097" s="9"/>
    </row>
    <row r="4098" spans="2:2" x14ac:dyDescent="0.25">
      <c r="B4098" s="9"/>
    </row>
    <row r="4099" spans="2:2" x14ac:dyDescent="0.25">
      <c r="B4099" s="9"/>
    </row>
    <row r="4100" spans="2:2" x14ac:dyDescent="0.25">
      <c r="B4100" s="9"/>
    </row>
    <row r="4101" spans="2:2" x14ac:dyDescent="0.25">
      <c r="B4101" s="9"/>
    </row>
    <row r="4102" spans="2:2" x14ac:dyDescent="0.25">
      <c r="B4102" s="9"/>
    </row>
    <row r="4103" spans="2:2" x14ac:dyDescent="0.25">
      <c r="B4103" s="9"/>
    </row>
    <row r="4104" spans="2:2" x14ac:dyDescent="0.25">
      <c r="B4104" s="9"/>
    </row>
    <row r="4105" spans="2:2" x14ac:dyDescent="0.25">
      <c r="B4105" s="9"/>
    </row>
    <row r="4106" spans="2:2" x14ac:dyDescent="0.25">
      <c r="B4106" s="9"/>
    </row>
    <row r="4107" spans="2:2" x14ac:dyDescent="0.25">
      <c r="B4107" s="9"/>
    </row>
    <row r="4108" spans="2:2" x14ac:dyDescent="0.25">
      <c r="B4108" s="9"/>
    </row>
    <row r="4109" spans="2:2" x14ac:dyDescent="0.25">
      <c r="B4109" s="9"/>
    </row>
    <row r="4110" spans="2:2" x14ac:dyDescent="0.25">
      <c r="B4110" s="9"/>
    </row>
    <row r="4111" spans="2:2" x14ac:dyDescent="0.25">
      <c r="B4111" s="9"/>
    </row>
    <row r="4112" spans="2:2" x14ac:dyDescent="0.25">
      <c r="B4112" s="9"/>
    </row>
    <row r="4113" spans="2:2" x14ac:dyDescent="0.25">
      <c r="B4113" s="9"/>
    </row>
    <row r="4114" spans="2:2" x14ac:dyDescent="0.25">
      <c r="B4114" s="9"/>
    </row>
    <row r="4115" spans="2:2" x14ac:dyDescent="0.25">
      <c r="B4115" s="9"/>
    </row>
    <row r="4116" spans="2:2" x14ac:dyDescent="0.25">
      <c r="B4116" s="9"/>
    </row>
    <row r="4117" spans="2:2" x14ac:dyDescent="0.25">
      <c r="B4117" s="9"/>
    </row>
    <row r="4118" spans="2:2" x14ac:dyDescent="0.25">
      <c r="B4118" s="9"/>
    </row>
    <row r="4119" spans="2:2" x14ac:dyDescent="0.25">
      <c r="B4119" s="9"/>
    </row>
    <row r="4120" spans="2:2" x14ac:dyDescent="0.25">
      <c r="B4120" s="9"/>
    </row>
    <row r="4121" spans="2:2" x14ac:dyDescent="0.25">
      <c r="B4121" s="9"/>
    </row>
    <row r="4122" spans="2:2" x14ac:dyDescent="0.25">
      <c r="B4122" s="9"/>
    </row>
    <row r="4123" spans="2:2" x14ac:dyDescent="0.25">
      <c r="B4123" s="9"/>
    </row>
    <row r="4124" spans="2:2" x14ac:dyDescent="0.25">
      <c r="B4124" s="9"/>
    </row>
    <row r="4125" spans="2:2" x14ac:dyDescent="0.25">
      <c r="B4125" s="9"/>
    </row>
    <row r="4126" spans="2:2" x14ac:dyDescent="0.25">
      <c r="B4126" s="9"/>
    </row>
    <row r="4127" spans="2:2" x14ac:dyDescent="0.25">
      <c r="B4127" s="9"/>
    </row>
    <row r="4128" spans="2:2" x14ac:dyDescent="0.25">
      <c r="B4128" s="9"/>
    </row>
    <row r="4129" spans="2:2" x14ac:dyDescent="0.25">
      <c r="B4129" s="9"/>
    </row>
    <row r="4130" spans="2:2" x14ac:dyDescent="0.25">
      <c r="B4130" s="9"/>
    </row>
    <row r="4131" spans="2:2" x14ac:dyDescent="0.25">
      <c r="B4131" s="9"/>
    </row>
    <row r="4132" spans="2:2" x14ac:dyDescent="0.25">
      <c r="B4132" s="9"/>
    </row>
    <row r="4133" spans="2:2" x14ac:dyDescent="0.25">
      <c r="B4133" s="9"/>
    </row>
    <row r="4134" spans="2:2" x14ac:dyDescent="0.25">
      <c r="B4134" s="9"/>
    </row>
    <row r="4135" spans="2:2" x14ac:dyDescent="0.25">
      <c r="B4135" s="9"/>
    </row>
    <row r="4136" spans="2:2" x14ac:dyDescent="0.25">
      <c r="B4136" s="9"/>
    </row>
    <row r="4137" spans="2:2" x14ac:dyDescent="0.25">
      <c r="B4137" s="9"/>
    </row>
    <row r="4138" spans="2:2" x14ac:dyDescent="0.25">
      <c r="B4138" s="9"/>
    </row>
    <row r="4139" spans="2:2" x14ac:dyDescent="0.25">
      <c r="B4139" s="9"/>
    </row>
    <row r="4140" spans="2:2" x14ac:dyDescent="0.25">
      <c r="B4140" s="9"/>
    </row>
    <row r="4141" spans="2:2" x14ac:dyDescent="0.25">
      <c r="B4141" s="9"/>
    </row>
    <row r="4142" spans="2:2" x14ac:dyDescent="0.25">
      <c r="B4142" s="9"/>
    </row>
    <row r="4143" spans="2:2" x14ac:dyDescent="0.25">
      <c r="B4143" s="9"/>
    </row>
    <row r="4144" spans="2:2" x14ac:dyDescent="0.25">
      <c r="B4144" s="9"/>
    </row>
    <row r="4145" spans="2:2" x14ac:dyDescent="0.25">
      <c r="B4145" s="9"/>
    </row>
    <row r="4146" spans="2:2" x14ac:dyDescent="0.25">
      <c r="B4146" s="9"/>
    </row>
    <row r="4147" spans="2:2" x14ac:dyDescent="0.25">
      <c r="B4147" s="9"/>
    </row>
    <row r="4148" spans="2:2" x14ac:dyDescent="0.25">
      <c r="B4148" s="9"/>
    </row>
    <row r="4149" spans="2:2" x14ac:dyDescent="0.25">
      <c r="B4149" s="9"/>
    </row>
    <row r="4150" spans="2:2" x14ac:dyDescent="0.25">
      <c r="B4150" s="9"/>
    </row>
    <row r="4151" spans="2:2" x14ac:dyDescent="0.25">
      <c r="B4151" s="9"/>
    </row>
    <row r="4152" spans="2:2" x14ac:dyDescent="0.25">
      <c r="B4152" s="9"/>
    </row>
    <row r="4153" spans="2:2" x14ac:dyDescent="0.25">
      <c r="B4153" s="9"/>
    </row>
    <row r="4154" spans="2:2" x14ac:dyDescent="0.25">
      <c r="B4154" s="9"/>
    </row>
    <row r="4155" spans="2:2" x14ac:dyDescent="0.25">
      <c r="B4155" s="9"/>
    </row>
    <row r="4156" spans="2:2" x14ac:dyDescent="0.25">
      <c r="B4156" s="9"/>
    </row>
    <row r="4157" spans="2:2" x14ac:dyDescent="0.25">
      <c r="B4157" s="9"/>
    </row>
    <row r="4158" spans="2:2" x14ac:dyDescent="0.25">
      <c r="B4158" s="9"/>
    </row>
    <row r="4159" spans="2:2" x14ac:dyDescent="0.25">
      <c r="B4159" s="9"/>
    </row>
    <row r="4160" spans="2:2" x14ac:dyDescent="0.25">
      <c r="B4160" s="9"/>
    </row>
    <row r="4161" spans="2:2" x14ac:dyDescent="0.25">
      <c r="B4161" s="9"/>
    </row>
    <row r="4162" spans="2:2" x14ac:dyDescent="0.25">
      <c r="B4162" s="9"/>
    </row>
    <row r="4163" spans="2:2" x14ac:dyDescent="0.25">
      <c r="B4163" s="9"/>
    </row>
    <row r="4164" spans="2:2" x14ac:dyDescent="0.25">
      <c r="B4164" s="9"/>
    </row>
    <row r="4165" spans="2:2" x14ac:dyDescent="0.25">
      <c r="B4165" s="9"/>
    </row>
    <row r="4166" spans="2:2" x14ac:dyDescent="0.25">
      <c r="B4166" s="9"/>
    </row>
    <row r="4167" spans="2:2" x14ac:dyDescent="0.25">
      <c r="B4167" s="9"/>
    </row>
    <row r="4168" spans="2:2" x14ac:dyDescent="0.25">
      <c r="B4168" s="9"/>
    </row>
    <row r="4169" spans="2:2" x14ac:dyDescent="0.25">
      <c r="B4169" s="9"/>
    </row>
    <row r="4170" spans="2:2" x14ac:dyDescent="0.25">
      <c r="B4170" s="9"/>
    </row>
    <row r="4171" spans="2:2" x14ac:dyDescent="0.25">
      <c r="B4171" s="9"/>
    </row>
    <row r="4172" spans="2:2" x14ac:dyDescent="0.25">
      <c r="B4172" s="9"/>
    </row>
    <row r="4173" spans="2:2" x14ac:dyDescent="0.25">
      <c r="B4173" s="9"/>
    </row>
    <row r="4174" spans="2:2" x14ac:dyDescent="0.25">
      <c r="B4174" s="9"/>
    </row>
    <row r="4175" spans="2:2" x14ac:dyDescent="0.25">
      <c r="B4175" s="9"/>
    </row>
    <row r="4176" spans="2:2" x14ac:dyDescent="0.25">
      <c r="B4176" s="9"/>
    </row>
    <row r="4177" spans="2:2" x14ac:dyDescent="0.25">
      <c r="B4177" s="9"/>
    </row>
    <row r="4178" spans="2:2" x14ac:dyDescent="0.25">
      <c r="B4178" s="9"/>
    </row>
    <row r="4179" spans="2:2" x14ac:dyDescent="0.25">
      <c r="B4179" s="9"/>
    </row>
    <row r="4180" spans="2:2" x14ac:dyDescent="0.25">
      <c r="B4180" s="9"/>
    </row>
    <row r="4181" spans="2:2" x14ac:dyDescent="0.25">
      <c r="B4181" s="9"/>
    </row>
    <row r="4182" spans="2:2" x14ac:dyDescent="0.25">
      <c r="B4182" s="9"/>
    </row>
    <row r="4183" spans="2:2" x14ac:dyDescent="0.25">
      <c r="B4183" s="9"/>
    </row>
    <row r="4184" spans="2:2" x14ac:dyDescent="0.25">
      <c r="B4184" s="9"/>
    </row>
    <row r="4185" spans="2:2" x14ac:dyDescent="0.25">
      <c r="B4185" s="9"/>
    </row>
    <row r="4186" spans="2:2" x14ac:dyDescent="0.25">
      <c r="B4186" s="9"/>
    </row>
    <row r="4187" spans="2:2" x14ac:dyDescent="0.25">
      <c r="B4187" s="9"/>
    </row>
    <row r="4188" spans="2:2" x14ac:dyDescent="0.25">
      <c r="B4188" s="9"/>
    </row>
    <row r="4189" spans="2:2" x14ac:dyDescent="0.25">
      <c r="B4189" s="9"/>
    </row>
    <row r="4190" spans="2:2" x14ac:dyDescent="0.25">
      <c r="B4190" s="9"/>
    </row>
    <row r="4191" spans="2:2" x14ac:dyDescent="0.25">
      <c r="B4191" s="9"/>
    </row>
    <row r="4192" spans="2:2" x14ac:dyDescent="0.25">
      <c r="B4192" s="9"/>
    </row>
    <row r="4193" spans="2:2" x14ac:dyDescent="0.25">
      <c r="B4193" s="9"/>
    </row>
    <row r="4194" spans="2:2" x14ac:dyDescent="0.25">
      <c r="B4194" s="9"/>
    </row>
    <row r="4195" spans="2:2" x14ac:dyDescent="0.25">
      <c r="B4195" s="9"/>
    </row>
    <row r="4196" spans="2:2" x14ac:dyDescent="0.25">
      <c r="B4196" s="9"/>
    </row>
    <row r="4197" spans="2:2" x14ac:dyDescent="0.25">
      <c r="B4197" s="9"/>
    </row>
    <row r="4198" spans="2:2" x14ac:dyDescent="0.25">
      <c r="B4198" s="9"/>
    </row>
    <row r="4199" spans="2:2" x14ac:dyDescent="0.25">
      <c r="B4199" s="9"/>
    </row>
    <row r="4200" spans="2:2" x14ac:dyDescent="0.25">
      <c r="B4200" s="9"/>
    </row>
    <row r="4201" spans="2:2" x14ac:dyDescent="0.25">
      <c r="B4201" s="9"/>
    </row>
    <row r="4202" spans="2:2" x14ac:dyDescent="0.25">
      <c r="B4202" s="9"/>
    </row>
    <row r="4203" spans="2:2" x14ac:dyDescent="0.25">
      <c r="B4203" s="9"/>
    </row>
    <row r="4204" spans="2:2" x14ac:dyDescent="0.25">
      <c r="B4204" s="9"/>
    </row>
    <row r="4205" spans="2:2" x14ac:dyDescent="0.25">
      <c r="B4205" s="9"/>
    </row>
    <row r="4206" spans="2:2" x14ac:dyDescent="0.25">
      <c r="B4206" s="9"/>
    </row>
    <row r="4207" spans="2:2" x14ac:dyDescent="0.25">
      <c r="B4207" s="9"/>
    </row>
    <row r="4208" spans="2:2" x14ac:dyDescent="0.25">
      <c r="B4208" s="9"/>
    </row>
    <row r="4209" spans="2:2" x14ac:dyDescent="0.25">
      <c r="B4209" s="9"/>
    </row>
    <row r="4210" spans="2:2" x14ac:dyDescent="0.25">
      <c r="B4210" s="9"/>
    </row>
    <row r="4211" spans="2:2" x14ac:dyDescent="0.25">
      <c r="B4211" s="9"/>
    </row>
    <row r="4212" spans="2:2" x14ac:dyDescent="0.25">
      <c r="B4212" s="9"/>
    </row>
    <row r="4213" spans="2:2" x14ac:dyDescent="0.25">
      <c r="B4213" s="9"/>
    </row>
    <row r="4214" spans="2:2" x14ac:dyDescent="0.25">
      <c r="B4214" s="9"/>
    </row>
    <row r="4215" spans="2:2" x14ac:dyDescent="0.25">
      <c r="B4215" s="9"/>
    </row>
    <row r="4216" spans="2:2" x14ac:dyDescent="0.25">
      <c r="B4216" s="9"/>
    </row>
    <row r="4217" spans="2:2" x14ac:dyDescent="0.25">
      <c r="B4217" s="9"/>
    </row>
    <row r="4218" spans="2:2" x14ac:dyDescent="0.25">
      <c r="B4218" s="9"/>
    </row>
    <row r="4219" spans="2:2" x14ac:dyDescent="0.25">
      <c r="B4219" s="9"/>
    </row>
    <row r="4220" spans="2:2" x14ac:dyDescent="0.25">
      <c r="B4220" s="9"/>
    </row>
    <row r="4221" spans="2:2" x14ac:dyDescent="0.25">
      <c r="B4221" s="9"/>
    </row>
    <row r="4222" spans="2:2" x14ac:dyDescent="0.25">
      <c r="B4222" s="9"/>
    </row>
    <row r="4223" spans="2:2" x14ac:dyDescent="0.25">
      <c r="B4223" s="9"/>
    </row>
    <row r="4224" spans="2:2" x14ac:dyDescent="0.25">
      <c r="B4224" s="9"/>
    </row>
    <row r="4225" spans="2:2" x14ac:dyDescent="0.25">
      <c r="B4225" s="9"/>
    </row>
    <row r="4226" spans="2:2" x14ac:dyDescent="0.25">
      <c r="B4226" s="9"/>
    </row>
    <row r="4227" spans="2:2" x14ac:dyDescent="0.25">
      <c r="B4227" s="9"/>
    </row>
    <row r="4228" spans="2:2" x14ac:dyDescent="0.25">
      <c r="B4228" s="9"/>
    </row>
    <row r="4229" spans="2:2" x14ac:dyDescent="0.25">
      <c r="B4229" s="9"/>
    </row>
    <row r="4230" spans="2:2" x14ac:dyDescent="0.25">
      <c r="B4230" s="9"/>
    </row>
    <row r="4231" spans="2:2" x14ac:dyDescent="0.25">
      <c r="B4231" s="9"/>
    </row>
    <row r="4232" spans="2:2" x14ac:dyDescent="0.25">
      <c r="B4232" s="9"/>
    </row>
    <row r="4233" spans="2:2" x14ac:dyDescent="0.25">
      <c r="B4233" s="9"/>
    </row>
    <row r="4234" spans="2:2" x14ac:dyDescent="0.25">
      <c r="B4234" s="9"/>
    </row>
    <row r="4235" spans="2:2" x14ac:dyDescent="0.25">
      <c r="B4235" s="9"/>
    </row>
    <row r="4236" spans="2:2" x14ac:dyDescent="0.25">
      <c r="B4236" s="9"/>
    </row>
    <row r="4237" spans="2:2" x14ac:dyDescent="0.25">
      <c r="B4237" s="9"/>
    </row>
    <row r="4238" spans="2:2" x14ac:dyDescent="0.25">
      <c r="B4238" s="9"/>
    </row>
    <row r="4239" spans="2:2" x14ac:dyDescent="0.25">
      <c r="B4239" s="9"/>
    </row>
    <row r="4240" spans="2:2" x14ac:dyDescent="0.25">
      <c r="B4240" s="9"/>
    </row>
    <row r="4241" spans="2:2" x14ac:dyDescent="0.25">
      <c r="B4241" s="9"/>
    </row>
    <row r="4242" spans="2:2" x14ac:dyDescent="0.25">
      <c r="B4242" s="9"/>
    </row>
    <row r="4243" spans="2:2" x14ac:dyDescent="0.25">
      <c r="B4243" s="9"/>
    </row>
    <row r="4244" spans="2:2" x14ac:dyDescent="0.25">
      <c r="B4244" s="9"/>
    </row>
    <row r="4245" spans="2:2" x14ac:dyDescent="0.25">
      <c r="B4245" s="9"/>
    </row>
    <row r="4246" spans="2:2" x14ac:dyDescent="0.25">
      <c r="B4246" s="9"/>
    </row>
    <row r="4247" spans="2:2" x14ac:dyDescent="0.25">
      <c r="B4247" s="9"/>
    </row>
    <row r="4248" spans="2:2" x14ac:dyDescent="0.25">
      <c r="B4248" s="9"/>
    </row>
    <row r="4249" spans="2:2" x14ac:dyDescent="0.25">
      <c r="B4249" s="9"/>
    </row>
    <row r="4250" spans="2:2" x14ac:dyDescent="0.25">
      <c r="B4250" s="9"/>
    </row>
    <row r="4251" spans="2:2" x14ac:dyDescent="0.25">
      <c r="B4251" s="9"/>
    </row>
    <row r="4252" spans="2:2" x14ac:dyDescent="0.25">
      <c r="B4252" s="9"/>
    </row>
    <row r="4253" spans="2:2" x14ac:dyDescent="0.25">
      <c r="B4253" s="9"/>
    </row>
    <row r="4254" spans="2:2" x14ac:dyDescent="0.25">
      <c r="B4254" s="9"/>
    </row>
    <row r="4255" spans="2:2" x14ac:dyDescent="0.25">
      <c r="B4255" s="9"/>
    </row>
    <row r="4256" spans="2:2" x14ac:dyDescent="0.25">
      <c r="B4256" s="9"/>
    </row>
    <row r="4257" spans="2:2" x14ac:dyDescent="0.25">
      <c r="B4257" s="9"/>
    </row>
    <row r="4258" spans="2:2" x14ac:dyDescent="0.25">
      <c r="B4258" s="9"/>
    </row>
    <row r="4259" spans="2:2" x14ac:dyDescent="0.25">
      <c r="B4259" s="9"/>
    </row>
    <row r="4260" spans="2:2" x14ac:dyDescent="0.25">
      <c r="B4260" s="9"/>
    </row>
    <row r="4261" spans="2:2" x14ac:dyDescent="0.25">
      <c r="B4261" s="9"/>
    </row>
    <row r="4262" spans="2:2" x14ac:dyDescent="0.25">
      <c r="B4262" s="9"/>
    </row>
    <row r="4263" spans="2:2" x14ac:dyDescent="0.25">
      <c r="B4263" s="9"/>
    </row>
    <row r="4264" spans="2:2" x14ac:dyDescent="0.25">
      <c r="B4264" s="9"/>
    </row>
    <row r="4265" spans="2:2" x14ac:dyDescent="0.25">
      <c r="B4265" s="9"/>
    </row>
    <row r="4266" spans="2:2" x14ac:dyDescent="0.25">
      <c r="B4266" s="9"/>
    </row>
    <row r="4267" spans="2:2" x14ac:dyDescent="0.25">
      <c r="B4267" s="9"/>
    </row>
    <row r="4268" spans="2:2" x14ac:dyDescent="0.25">
      <c r="B4268" s="9"/>
    </row>
    <row r="4269" spans="2:2" x14ac:dyDescent="0.25">
      <c r="B4269" s="9"/>
    </row>
    <row r="4270" spans="2:2" x14ac:dyDescent="0.25">
      <c r="B4270" s="9"/>
    </row>
    <row r="4271" spans="2:2" x14ac:dyDescent="0.25">
      <c r="B4271" s="9"/>
    </row>
    <row r="4272" spans="2:2" x14ac:dyDescent="0.25">
      <c r="B4272" s="9"/>
    </row>
    <row r="4273" spans="2:2" x14ac:dyDescent="0.25">
      <c r="B4273" s="9"/>
    </row>
    <row r="4274" spans="2:2" x14ac:dyDescent="0.25">
      <c r="B4274" s="9"/>
    </row>
    <row r="4275" spans="2:2" x14ac:dyDescent="0.25">
      <c r="B4275" s="9"/>
    </row>
    <row r="4276" spans="2:2" x14ac:dyDescent="0.25">
      <c r="B4276" s="9"/>
    </row>
    <row r="4277" spans="2:2" x14ac:dyDescent="0.25">
      <c r="B4277" s="9"/>
    </row>
    <row r="4278" spans="2:2" x14ac:dyDescent="0.25">
      <c r="B4278" s="9"/>
    </row>
    <row r="4279" spans="2:2" x14ac:dyDescent="0.25">
      <c r="B4279" s="9"/>
    </row>
    <row r="4280" spans="2:2" x14ac:dyDescent="0.25">
      <c r="B4280" s="9"/>
    </row>
    <row r="4281" spans="2:2" x14ac:dyDescent="0.25">
      <c r="B4281" s="9"/>
    </row>
    <row r="4282" spans="2:2" x14ac:dyDescent="0.25">
      <c r="B4282" s="9"/>
    </row>
    <row r="4283" spans="2:2" x14ac:dyDescent="0.25">
      <c r="B4283" s="9"/>
    </row>
    <row r="4284" spans="2:2" x14ac:dyDescent="0.25">
      <c r="B4284" s="9"/>
    </row>
    <row r="4285" spans="2:2" x14ac:dyDescent="0.25">
      <c r="B4285" s="9"/>
    </row>
    <row r="4286" spans="2:2" x14ac:dyDescent="0.25">
      <c r="B4286" s="9"/>
    </row>
    <row r="4287" spans="2:2" x14ac:dyDescent="0.25">
      <c r="B4287" s="9"/>
    </row>
    <row r="4288" spans="2:2" x14ac:dyDescent="0.25">
      <c r="B4288" s="9"/>
    </row>
    <row r="4289" spans="2:2" x14ac:dyDescent="0.25">
      <c r="B4289" s="9"/>
    </row>
    <row r="4290" spans="2:2" x14ac:dyDescent="0.25">
      <c r="B4290" s="9"/>
    </row>
    <row r="4291" spans="2:2" x14ac:dyDescent="0.25">
      <c r="B4291" s="9"/>
    </row>
    <row r="4292" spans="2:2" x14ac:dyDescent="0.25">
      <c r="B4292" s="9"/>
    </row>
    <row r="4293" spans="2:2" x14ac:dyDescent="0.25">
      <c r="B4293" s="9"/>
    </row>
    <row r="4294" spans="2:2" x14ac:dyDescent="0.25">
      <c r="B4294" s="9"/>
    </row>
    <row r="4295" spans="2:2" x14ac:dyDescent="0.25">
      <c r="B4295" s="9"/>
    </row>
    <row r="4296" spans="2:2" x14ac:dyDescent="0.25">
      <c r="B4296" s="9"/>
    </row>
    <row r="4297" spans="2:2" x14ac:dyDescent="0.25">
      <c r="B4297" s="9"/>
    </row>
    <row r="4298" spans="2:2" x14ac:dyDescent="0.25">
      <c r="B4298" s="9"/>
    </row>
    <row r="4299" spans="2:2" x14ac:dyDescent="0.25">
      <c r="B4299" s="9"/>
    </row>
    <row r="4300" spans="2:2" x14ac:dyDescent="0.25">
      <c r="B4300" s="9"/>
    </row>
    <row r="4301" spans="2:2" x14ac:dyDescent="0.25">
      <c r="B4301" s="9"/>
    </row>
    <row r="4302" spans="2:2" x14ac:dyDescent="0.25">
      <c r="B4302" s="9"/>
    </row>
    <row r="4303" spans="2:2" x14ac:dyDescent="0.25">
      <c r="B4303" s="9"/>
    </row>
    <row r="4304" spans="2:2" x14ac:dyDescent="0.25">
      <c r="B4304" s="9"/>
    </row>
    <row r="4305" spans="2:2" x14ac:dyDescent="0.25">
      <c r="B4305" s="9"/>
    </row>
    <row r="4306" spans="2:2" x14ac:dyDescent="0.25">
      <c r="B4306" s="9"/>
    </row>
    <row r="4307" spans="2:2" x14ac:dyDescent="0.25">
      <c r="B4307" s="9"/>
    </row>
    <row r="4308" spans="2:2" x14ac:dyDescent="0.25">
      <c r="B4308" s="9"/>
    </row>
    <row r="4309" spans="2:2" x14ac:dyDescent="0.25">
      <c r="B4309" s="9"/>
    </row>
    <row r="4310" spans="2:2" x14ac:dyDescent="0.25">
      <c r="B4310" s="9"/>
    </row>
    <row r="4311" spans="2:2" x14ac:dyDescent="0.25">
      <c r="B4311" s="9"/>
    </row>
    <row r="4312" spans="2:2" x14ac:dyDescent="0.25">
      <c r="B4312" s="9"/>
    </row>
    <row r="4313" spans="2:2" x14ac:dyDescent="0.25">
      <c r="B4313" s="9"/>
    </row>
    <row r="4314" spans="2:2" x14ac:dyDescent="0.25">
      <c r="B4314" s="9"/>
    </row>
    <row r="4315" spans="2:2" x14ac:dyDescent="0.25">
      <c r="B4315" s="9"/>
    </row>
    <row r="4316" spans="2:2" x14ac:dyDescent="0.25">
      <c r="B4316" s="9"/>
    </row>
    <row r="4317" spans="2:2" x14ac:dyDescent="0.25">
      <c r="B4317" s="9"/>
    </row>
    <row r="4318" spans="2:2" x14ac:dyDescent="0.25">
      <c r="B4318" s="9"/>
    </row>
    <row r="4319" spans="2:2" x14ac:dyDescent="0.25">
      <c r="B4319" s="9"/>
    </row>
    <row r="4320" spans="2:2" x14ac:dyDescent="0.25">
      <c r="B4320" s="9"/>
    </row>
    <row r="4321" spans="2:2" x14ac:dyDescent="0.25">
      <c r="B4321" s="9"/>
    </row>
    <row r="4322" spans="2:2" x14ac:dyDescent="0.25">
      <c r="B4322" s="9"/>
    </row>
    <row r="4323" spans="2:2" x14ac:dyDescent="0.25">
      <c r="B4323" s="9"/>
    </row>
    <row r="4324" spans="2:2" x14ac:dyDescent="0.25">
      <c r="B4324" s="9"/>
    </row>
    <row r="4325" spans="2:2" x14ac:dyDescent="0.25">
      <c r="B4325" s="9"/>
    </row>
    <row r="4326" spans="2:2" x14ac:dyDescent="0.25">
      <c r="B4326" s="9"/>
    </row>
    <row r="4327" spans="2:2" x14ac:dyDescent="0.25">
      <c r="B4327" s="9"/>
    </row>
    <row r="4328" spans="2:2" x14ac:dyDescent="0.25">
      <c r="B4328" s="9"/>
    </row>
    <row r="4329" spans="2:2" x14ac:dyDescent="0.25">
      <c r="B4329" s="9"/>
    </row>
    <row r="4330" spans="2:2" x14ac:dyDescent="0.25">
      <c r="B4330" s="9"/>
    </row>
    <row r="4331" spans="2:2" x14ac:dyDescent="0.25">
      <c r="B4331" s="9"/>
    </row>
    <row r="4332" spans="2:2" x14ac:dyDescent="0.25">
      <c r="B4332" s="9"/>
    </row>
    <row r="4333" spans="2:2" x14ac:dyDescent="0.25">
      <c r="B4333" s="9"/>
    </row>
    <row r="4334" spans="2:2" x14ac:dyDescent="0.25">
      <c r="B4334" s="9"/>
    </row>
    <row r="4335" spans="2:2" x14ac:dyDescent="0.25">
      <c r="B4335" s="9"/>
    </row>
    <row r="4336" spans="2:2" x14ac:dyDescent="0.25">
      <c r="B4336" s="9"/>
    </row>
    <row r="4337" spans="2:2" x14ac:dyDescent="0.25">
      <c r="B4337" s="9"/>
    </row>
    <row r="4338" spans="2:2" x14ac:dyDescent="0.25">
      <c r="B4338" s="9"/>
    </row>
    <row r="4339" spans="2:2" x14ac:dyDescent="0.25">
      <c r="B4339" s="9"/>
    </row>
    <row r="4340" spans="2:2" x14ac:dyDescent="0.25">
      <c r="B4340" s="9"/>
    </row>
    <row r="4341" spans="2:2" x14ac:dyDescent="0.25">
      <c r="B4341" s="9"/>
    </row>
    <row r="4342" spans="2:2" x14ac:dyDescent="0.25">
      <c r="B4342" s="9"/>
    </row>
    <row r="4343" spans="2:2" x14ac:dyDescent="0.25">
      <c r="B4343" s="9"/>
    </row>
    <row r="4344" spans="2:2" x14ac:dyDescent="0.25">
      <c r="B4344" s="9"/>
    </row>
    <row r="4345" spans="2:2" x14ac:dyDescent="0.25">
      <c r="B4345" s="9"/>
    </row>
    <row r="4346" spans="2:2" x14ac:dyDescent="0.25">
      <c r="B4346" s="9"/>
    </row>
    <row r="4347" spans="2:2" x14ac:dyDescent="0.25">
      <c r="B4347" s="9"/>
    </row>
    <row r="4348" spans="2:2" x14ac:dyDescent="0.25">
      <c r="B4348" s="9"/>
    </row>
    <row r="4349" spans="2:2" x14ac:dyDescent="0.25">
      <c r="B4349" s="9"/>
    </row>
    <row r="4350" spans="2:2" x14ac:dyDescent="0.25">
      <c r="B4350" s="9"/>
    </row>
    <row r="4351" spans="2:2" x14ac:dyDescent="0.25">
      <c r="B4351" s="9"/>
    </row>
    <row r="4352" spans="2:2" x14ac:dyDescent="0.25">
      <c r="B4352" s="9"/>
    </row>
    <row r="4353" spans="2:2" x14ac:dyDescent="0.25">
      <c r="B4353" s="9"/>
    </row>
    <row r="4354" spans="2:2" x14ac:dyDescent="0.25">
      <c r="B4354" s="9"/>
    </row>
    <row r="4355" spans="2:2" x14ac:dyDescent="0.25">
      <c r="B4355" s="9"/>
    </row>
    <row r="4356" spans="2:2" x14ac:dyDescent="0.25">
      <c r="B4356" s="9"/>
    </row>
    <row r="4357" spans="2:2" x14ac:dyDescent="0.25">
      <c r="B4357" s="9"/>
    </row>
    <row r="4358" spans="2:2" x14ac:dyDescent="0.25">
      <c r="B4358" s="9"/>
    </row>
    <row r="4359" spans="2:2" x14ac:dyDescent="0.25">
      <c r="B4359" s="9"/>
    </row>
    <row r="4360" spans="2:2" x14ac:dyDescent="0.25">
      <c r="B4360" s="9"/>
    </row>
    <row r="4361" spans="2:2" x14ac:dyDescent="0.25">
      <c r="B4361" s="9"/>
    </row>
    <row r="4362" spans="2:2" x14ac:dyDescent="0.25">
      <c r="B4362" s="9"/>
    </row>
    <row r="4363" spans="2:2" x14ac:dyDescent="0.25">
      <c r="B4363" s="9"/>
    </row>
    <row r="4364" spans="2:2" x14ac:dyDescent="0.25">
      <c r="B4364" s="9"/>
    </row>
    <row r="4365" spans="2:2" x14ac:dyDescent="0.25">
      <c r="B4365" s="9"/>
    </row>
    <row r="4366" spans="2:2" x14ac:dyDescent="0.25">
      <c r="B4366" s="9"/>
    </row>
    <row r="4367" spans="2:2" x14ac:dyDescent="0.25">
      <c r="B4367" s="9"/>
    </row>
    <row r="4368" spans="2:2" x14ac:dyDescent="0.25">
      <c r="B4368" s="9"/>
    </row>
    <row r="4369" spans="2:2" x14ac:dyDescent="0.25">
      <c r="B4369" s="9"/>
    </row>
    <row r="4370" spans="2:2" x14ac:dyDescent="0.25">
      <c r="B4370" s="9"/>
    </row>
    <row r="4371" spans="2:2" x14ac:dyDescent="0.25">
      <c r="B4371" s="9"/>
    </row>
    <row r="4372" spans="2:2" x14ac:dyDescent="0.25">
      <c r="B4372" s="9"/>
    </row>
    <row r="4373" spans="2:2" x14ac:dyDescent="0.25">
      <c r="B4373" s="9"/>
    </row>
    <row r="4374" spans="2:2" x14ac:dyDescent="0.25">
      <c r="B4374" s="9"/>
    </row>
    <row r="4375" spans="2:2" x14ac:dyDescent="0.25">
      <c r="B4375" s="9"/>
    </row>
    <row r="4376" spans="2:2" x14ac:dyDescent="0.25">
      <c r="B4376" s="9"/>
    </row>
    <row r="4377" spans="2:2" x14ac:dyDescent="0.25">
      <c r="B4377" s="9"/>
    </row>
    <row r="4378" spans="2:2" x14ac:dyDescent="0.25">
      <c r="B4378" s="9"/>
    </row>
    <row r="4379" spans="2:2" x14ac:dyDescent="0.25">
      <c r="B4379" s="9"/>
    </row>
    <row r="4380" spans="2:2" x14ac:dyDescent="0.25">
      <c r="B4380" s="9"/>
    </row>
    <row r="4381" spans="2:2" x14ac:dyDescent="0.25">
      <c r="B4381" s="9"/>
    </row>
    <row r="4382" spans="2:2" x14ac:dyDescent="0.25">
      <c r="B4382" s="9"/>
    </row>
    <row r="4383" spans="2:2" x14ac:dyDescent="0.25">
      <c r="B4383" s="9"/>
    </row>
    <row r="4384" spans="2:2" x14ac:dyDescent="0.25">
      <c r="B4384" s="9"/>
    </row>
    <row r="4385" spans="2:2" x14ac:dyDescent="0.25">
      <c r="B4385" s="9"/>
    </row>
    <row r="4386" spans="2:2" x14ac:dyDescent="0.25">
      <c r="B4386" s="9"/>
    </row>
    <row r="4387" spans="2:2" x14ac:dyDescent="0.25">
      <c r="B4387" s="9"/>
    </row>
    <row r="4388" spans="2:2" x14ac:dyDescent="0.25">
      <c r="B4388" s="9"/>
    </row>
    <row r="4389" spans="2:2" x14ac:dyDescent="0.25">
      <c r="B4389" s="9"/>
    </row>
    <row r="4390" spans="2:2" x14ac:dyDescent="0.25">
      <c r="B4390" s="9"/>
    </row>
    <row r="4391" spans="2:2" x14ac:dyDescent="0.25">
      <c r="B4391" s="9"/>
    </row>
    <row r="4392" spans="2:2" x14ac:dyDescent="0.25">
      <c r="B4392" s="9"/>
    </row>
    <row r="4393" spans="2:2" x14ac:dyDescent="0.25">
      <c r="B4393" s="9"/>
    </row>
    <row r="4394" spans="2:2" x14ac:dyDescent="0.25">
      <c r="B4394" s="9"/>
    </row>
    <row r="4395" spans="2:2" x14ac:dyDescent="0.25">
      <c r="B4395" s="9"/>
    </row>
    <row r="4396" spans="2:2" x14ac:dyDescent="0.25">
      <c r="B4396" s="9"/>
    </row>
    <row r="4397" spans="2:2" x14ac:dyDescent="0.25">
      <c r="B4397" s="9"/>
    </row>
    <row r="4398" spans="2:2" x14ac:dyDescent="0.25">
      <c r="B4398" s="9"/>
    </row>
    <row r="4399" spans="2:2" x14ac:dyDescent="0.25">
      <c r="B4399" s="9"/>
    </row>
    <row r="4400" spans="2:2" x14ac:dyDescent="0.25">
      <c r="B4400" s="9"/>
    </row>
    <row r="4401" spans="2:2" x14ac:dyDescent="0.25">
      <c r="B4401" s="9"/>
    </row>
    <row r="4402" spans="2:2" x14ac:dyDescent="0.25">
      <c r="B4402" s="9"/>
    </row>
    <row r="4403" spans="2:2" x14ac:dyDescent="0.25">
      <c r="B4403" s="9"/>
    </row>
    <row r="4404" spans="2:2" x14ac:dyDescent="0.25">
      <c r="B4404" s="9"/>
    </row>
    <row r="4405" spans="2:2" x14ac:dyDescent="0.25">
      <c r="B4405" s="9"/>
    </row>
    <row r="4406" spans="2:2" x14ac:dyDescent="0.25">
      <c r="B4406" s="9"/>
    </row>
    <row r="4407" spans="2:2" x14ac:dyDescent="0.25">
      <c r="B4407" s="9"/>
    </row>
    <row r="4408" spans="2:2" x14ac:dyDescent="0.25">
      <c r="B4408" s="9"/>
    </row>
    <row r="4409" spans="2:2" x14ac:dyDescent="0.25">
      <c r="B4409" s="9"/>
    </row>
    <row r="4410" spans="2:2" x14ac:dyDescent="0.25">
      <c r="B4410" s="9"/>
    </row>
    <row r="4411" spans="2:2" x14ac:dyDescent="0.25">
      <c r="B4411" s="9"/>
    </row>
    <row r="4412" spans="2:2" x14ac:dyDescent="0.25">
      <c r="B4412" s="9"/>
    </row>
    <row r="4413" spans="2:2" x14ac:dyDescent="0.25">
      <c r="B4413" s="9"/>
    </row>
    <row r="4414" spans="2:2" x14ac:dyDescent="0.25">
      <c r="B4414" s="9"/>
    </row>
    <row r="4415" spans="2:2" x14ac:dyDescent="0.25">
      <c r="B4415" s="9"/>
    </row>
    <row r="4416" spans="2:2" x14ac:dyDescent="0.25">
      <c r="B4416" s="9"/>
    </row>
    <row r="4417" spans="2:2" x14ac:dyDescent="0.25">
      <c r="B4417" s="9"/>
    </row>
    <row r="4418" spans="2:2" x14ac:dyDescent="0.25">
      <c r="B4418" s="9"/>
    </row>
    <row r="4419" spans="2:2" x14ac:dyDescent="0.25">
      <c r="B4419" s="9"/>
    </row>
    <row r="4420" spans="2:2" x14ac:dyDescent="0.25">
      <c r="B4420" s="9"/>
    </row>
    <row r="4421" spans="2:2" x14ac:dyDescent="0.25">
      <c r="B4421" s="9"/>
    </row>
    <row r="4422" spans="2:2" x14ac:dyDescent="0.25">
      <c r="B4422" s="9"/>
    </row>
    <row r="4423" spans="2:2" x14ac:dyDescent="0.25">
      <c r="B4423" s="9"/>
    </row>
    <row r="4424" spans="2:2" x14ac:dyDescent="0.25">
      <c r="B4424" s="9"/>
    </row>
    <row r="4425" spans="2:2" x14ac:dyDescent="0.25">
      <c r="B4425" s="9"/>
    </row>
    <row r="4426" spans="2:2" x14ac:dyDescent="0.25">
      <c r="B4426" s="9"/>
    </row>
    <row r="4427" spans="2:2" x14ac:dyDescent="0.25">
      <c r="B4427" s="9"/>
    </row>
    <row r="4428" spans="2:2" x14ac:dyDescent="0.25">
      <c r="B4428" s="9"/>
    </row>
    <row r="4429" spans="2:2" x14ac:dyDescent="0.25">
      <c r="B4429" s="9"/>
    </row>
    <row r="4430" spans="2:2" x14ac:dyDescent="0.25">
      <c r="B4430" s="9"/>
    </row>
    <row r="4431" spans="2:2" x14ac:dyDescent="0.25">
      <c r="B4431" s="9"/>
    </row>
    <row r="4432" spans="2:2" x14ac:dyDescent="0.25">
      <c r="B4432" s="9"/>
    </row>
    <row r="4433" spans="2:2" x14ac:dyDescent="0.25">
      <c r="B4433" s="9"/>
    </row>
    <row r="4434" spans="2:2" x14ac:dyDescent="0.25">
      <c r="B4434" s="9"/>
    </row>
    <row r="4435" spans="2:2" x14ac:dyDescent="0.25">
      <c r="B4435" s="9"/>
    </row>
    <row r="4436" spans="2:2" x14ac:dyDescent="0.25">
      <c r="B4436" s="9"/>
    </row>
    <row r="4437" spans="2:2" x14ac:dyDescent="0.25">
      <c r="B4437" s="9"/>
    </row>
    <row r="4438" spans="2:2" x14ac:dyDescent="0.25">
      <c r="B4438" s="9"/>
    </row>
    <row r="4439" spans="2:2" x14ac:dyDescent="0.25">
      <c r="B4439" s="9"/>
    </row>
    <row r="4440" spans="2:2" x14ac:dyDescent="0.25">
      <c r="B4440" s="9"/>
    </row>
    <row r="4441" spans="2:2" x14ac:dyDescent="0.25">
      <c r="B4441" s="9"/>
    </row>
    <row r="4442" spans="2:2" x14ac:dyDescent="0.25">
      <c r="B4442" s="9"/>
    </row>
    <row r="4443" spans="2:2" x14ac:dyDescent="0.25">
      <c r="B4443" s="9"/>
    </row>
    <row r="4444" spans="2:2" x14ac:dyDescent="0.25">
      <c r="B4444" s="9"/>
    </row>
    <row r="4445" spans="2:2" x14ac:dyDescent="0.25">
      <c r="B4445" s="9"/>
    </row>
    <row r="4446" spans="2:2" x14ac:dyDescent="0.25">
      <c r="B4446" s="9"/>
    </row>
    <row r="4447" spans="2:2" x14ac:dyDescent="0.25">
      <c r="B4447" s="9"/>
    </row>
    <row r="4448" spans="2:2" x14ac:dyDescent="0.25">
      <c r="B4448" s="9"/>
    </row>
    <row r="4449" spans="2:2" x14ac:dyDescent="0.25">
      <c r="B4449" s="9"/>
    </row>
    <row r="4450" spans="2:2" x14ac:dyDescent="0.25">
      <c r="B4450" s="9"/>
    </row>
    <row r="4451" spans="2:2" x14ac:dyDescent="0.25">
      <c r="B4451" s="9"/>
    </row>
    <row r="4452" spans="2:2" x14ac:dyDescent="0.25">
      <c r="B4452" s="9"/>
    </row>
    <row r="4453" spans="2:2" x14ac:dyDescent="0.25">
      <c r="B4453" s="9"/>
    </row>
    <row r="4454" spans="2:2" x14ac:dyDescent="0.25">
      <c r="B4454" s="9"/>
    </row>
    <row r="4455" spans="2:2" x14ac:dyDescent="0.25">
      <c r="B4455" s="9"/>
    </row>
    <row r="4456" spans="2:2" x14ac:dyDescent="0.25">
      <c r="B4456" s="9"/>
    </row>
    <row r="4457" spans="2:2" x14ac:dyDescent="0.25">
      <c r="B4457" s="9"/>
    </row>
    <row r="4458" spans="2:2" x14ac:dyDescent="0.25">
      <c r="B4458" s="9"/>
    </row>
    <row r="4459" spans="2:2" x14ac:dyDescent="0.25">
      <c r="B4459" s="9"/>
    </row>
    <row r="4460" spans="2:2" x14ac:dyDescent="0.25">
      <c r="B4460" s="9"/>
    </row>
    <row r="4461" spans="2:2" x14ac:dyDescent="0.25">
      <c r="B4461" s="9"/>
    </row>
    <row r="4462" spans="2:2" x14ac:dyDescent="0.25">
      <c r="B4462" s="9"/>
    </row>
    <row r="4463" spans="2:2" x14ac:dyDescent="0.25">
      <c r="B4463" s="9"/>
    </row>
    <row r="4464" spans="2:2" x14ac:dyDescent="0.25">
      <c r="B4464" s="9"/>
    </row>
    <row r="4465" spans="2:2" x14ac:dyDescent="0.25">
      <c r="B4465" s="9"/>
    </row>
    <row r="4466" spans="2:2" x14ac:dyDescent="0.25">
      <c r="B4466" s="9"/>
    </row>
    <row r="4467" spans="2:2" x14ac:dyDescent="0.25">
      <c r="B4467" s="9"/>
    </row>
    <row r="4468" spans="2:2" x14ac:dyDescent="0.25">
      <c r="B4468" s="9"/>
    </row>
    <row r="4469" spans="2:2" x14ac:dyDescent="0.25">
      <c r="B4469" s="9"/>
    </row>
    <row r="4470" spans="2:2" x14ac:dyDescent="0.25">
      <c r="B4470" s="9"/>
    </row>
    <row r="4471" spans="2:2" x14ac:dyDescent="0.25">
      <c r="B4471" s="9"/>
    </row>
    <row r="4472" spans="2:2" x14ac:dyDescent="0.25">
      <c r="B4472" s="9"/>
    </row>
    <row r="4473" spans="2:2" x14ac:dyDescent="0.25">
      <c r="B4473" s="9"/>
    </row>
    <row r="4474" spans="2:2" x14ac:dyDescent="0.25">
      <c r="B4474" s="9"/>
    </row>
    <row r="4475" spans="2:2" x14ac:dyDescent="0.25">
      <c r="B4475" s="9"/>
    </row>
    <row r="4476" spans="2:2" x14ac:dyDescent="0.25">
      <c r="B4476" s="9"/>
    </row>
    <row r="4477" spans="2:2" x14ac:dyDescent="0.25">
      <c r="B4477" s="9"/>
    </row>
    <row r="4478" spans="2:2" x14ac:dyDescent="0.25">
      <c r="B4478" s="9"/>
    </row>
    <row r="4479" spans="2:2" x14ac:dyDescent="0.25">
      <c r="B4479" s="9"/>
    </row>
    <row r="4480" spans="2:2" x14ac:dyDescent="0.25">
      <c r="B4480" s="9"/>
    </row>
    <row r="4481" spans="2:2" x14ac:dyDescent="0.25">
      <c r="B4481" s="9"/>
    </row>
    <row r="4482" spans="2:2" x14ac:dyDescent="0.25">
      <c r="B4482" s="9"/>
    </row>
    <row r="4483" spans="2:2" x14ac:dyDescent="0.25">
      <c r="B4483" s="9"/>
    </row>
    <row r="4484" spans="2:2" x14ac:dyDescent="0.25">
      <c r="B4484" s="9"/>
    </row>
    <row r="4485" spans="2:2" x14ac:dyDescent="0.25">
      <c r="B4485" s="9"/>
    </row>
    <row r="4486" spans="2:2" x14ac:dyDescent="0.25">
      <c r="B4486" s="9"/>
    </row>
    <row r="4487" spans="2:2" x14ac:dyDescent="0.25">
      <c r="B4487" s="9"/>
    </row>
    <row r="4488" spans="2:2" x14ac:dyDescent="0.25">
      <c r="B4488" s="9"/>
    </row>
    <row r="4489" spans="2:2" x14ac:dyDescent="0.25">
      <c r="B4489" s="9"/>
    </row>
    <row r="4490" spans="2:2" x14ac:dyDescent="0.25">
      <c r="B4490" s="9"/>
    </row>
    <row r="4491" spans="2:2" x14ac:dyDescent="0.25">
      <c r="B4491" s="9"/>
    </row>
    <row r="4492" spans="2:2" x14ac:dyDescent="0.25">
      <c r="B4492" s="9"/>
    </row>
    <row r="4493" spans="2:2" x14ac:dyDescent="0.25">
      <c r="B4493" s="9"/>
    </row>
    <row r="4494" spans="2:2" x14ac:dyDescent="0.25">
      <c r="B4494" s="9"/>
    </row>
    <row r="4495" spans="2:2" x14ac:dyDescent="0.25">
      <c r="B4495" s="9"/>
    </row>
    <row r="4496" spans="2:2" x14ac:dyDescent="0.25">
      <c r="B4496" s="9"/>
    </row>
    <row r="4497" spans="2:2" x14ac:dyDescent="0.25">
      <c r="B4497" s="9"/>
    </row>
    <row r="4498" spans="2:2" x14ac:dyDescent="0.25">
      <c r="B4498" s="9"/>
    </row>
    <row r="4499" spans="2:2" x14ac:dyDescent="0.25">
      <c r="B4499" s="9"/>
    </row>
    <row r="4500" spans="2:2" x14ac:dyDescent="0.25">
      <c r="B4500" s="9"/>
    </row>
    <row r="4501" spans="2:2" x14ac:dyDescent="0.25">
      <c r="B4501" s="9"/>
    </row>
    <row r="4502" spans="2:2" x14ac:dyDescent="0.25">
      <c r="B4502" s="9"/>
    </row>
    <row r="4503" spans="2:2" x14ac:dyDescent="0.25">
      <c r="B4503" s="9"/>
    </row>
    <row r="4504" spans="2:2" x14ac:dyDescent="0.25">
      <c r="B4504" s="9"/>
    </row>
    <row r="4505" spans="2:2" x14ac:dyDescent="0.25">
      <c r="B4505" s="9"/>
    </row>
    <row r="4506" spans="2:2" x14ac:dyDescent="0.25">
      <c r="B4506" s="9"/>
    </row>
    <row r="4507" spans="2:2" x14ac:dyDescent="0.25">
      <c r="B4507" s="9"/>
    </row>
    <row r="4508" spans="2:2" x14ac:dyDescent="0.25">
      <c r="B4508" s="9"/>
    </row>
    <row r="4509" spans="2:2" x14ac:dyDescent="0.25">
      <c r="B4509" s="9"/>
    </row>
    <row r="4510" spans="2:2" x14ac:dyDescent="0.25">
      <c r="B4510" s="9"/>
    </row>
    <row r="4511" spans="2:2" x14ac:dyDescent="0.25">
      <c r="B4511" s="9"/>
    </row>
    <row r="4512" spans="2:2" x14ac:dyDescent="0.25">
      <c r="B4512" s="9"/>
    </row>
    <row r="4513" spans="2:2" x14ac:dyDescent="0.25">
      <c r="B4513" s="9"/>
    </row>
    <row r="4514" spans="2:2" x14ac:dyDescent="0.25">
      <c r="B4514" s="9"/>
    </row>
    <row r="4515" spans="2:2" x14ac:dyDescent="0.25">
      <c r="B4515" s="9"/>
    </row>
    <row r="4516" spans="2:2" x14ac:dyDescent="0.25">
      <c r="B4516" s="9"/>
    </row>
    <row r="4517" spans="2:2" x14ac:dyDescent="0.25">
      <c r="B4517" s="9"/>
    </row>
    <row r="4518" spans="2:2" x14ac:dyDescent="0.25">
      <c r="B4518" s="9"/>
    </row>
    <row r="4519" spans="2:2" x14ac:dyDescent="0.25">
      <c r="B4519" s="9"/>
    </row>
    <row r="4520" spans="2:2" x14ac:dyDescent="0.25">
      <c r="B4520" s="9"/>
    </row>
    <row r="4521" spans="2:2" x14ac:dyDescent="0.25">
      <c r="B4521" s="9"/>
    </row>
    <row r="4522" spans="2:2" x14ac:dyDescent="0.25">
      <c r="B4522" s="9"/>
    </row>
    <row r="4523" spans="2:2" x14ac:dyDescent="0.25">
      <c r="B4523" s="9"/>
    </row>
    <row r="4524" spans="2:2" x14ac:dyDescent="0.25">
      <c r="B4524" s="9"/>
    </row>
    <row r="4525" spans="2:2" x14ac:dyDescent="0.25">
      <c r="B4525" s="9"/>
    </row>
    <row r="4526" spans="2:2" x14ac:dyDescent="0.25">
      <c r="B4526" s="9"/>
    </row>
    <row r="4527" spans="2:2" x14ac:dyDescent="0.25">
      <c r="B4527" s="9"/>
    </row>
    <row r="4528" spans="2:2" x14ac:dyDescent="0.25">
      <c r="B4528" s="9"/>
    </row>
    <row r="4529" spans="2:2" x14ac:dyDescent="0.25">
      <c r="B4529" s="9"/>
    </row>
    <row r="4530" spans="2:2" x14ac:dyDescent="0.25">
      <c r="B4530" s="9"/>
    </row>
    <row r="4531" spans="2:2" x14ac:dyDescent="0.25">
      <c r="B4531" s="9"/>
    </row>
    <row r="4532" spans="2:2" x14ac:dyDescent="0.25">
      <c r="B4532" s="9"/>
    </row>
    <row r="4533" spans="2:2" x14ac:dyDescent="0.25">
      <c r="B4533" s="9"/>
    </row>
    <row r="4534" spans="2:2" x14ac:dyDescent="0.25">
      <c r="B4534" s="9"/>
    </row>
    <row r="4535" spans="2:2" x14ac:dyDescent="0.25">
      <c r="B4535" s="9"/>
    </row>
    <row r="4536" spans="2:2" x14ac:dyDescent="0.25">
      <c r="B4536" s="9"/>
    </row>
    <row r="4537" spans="2:2" x14ac:dyDescent="0.25">
      <c r="B4537" s="9"/>
    </row>
    <row r="4538" spans="2:2" x14ac:dyDescent="0.25">
      <c r="B4538" s="9"/>
    </row>
    <row r="4539" spans="2:2" x14ac:dyDescent="0.25">
      <c r="B4539" s="9"/>
    </row>
    <row r="4540" spans="2:2" x14ac:dyDescent="0.25">
      <c r="B4540" s="9"/>
    </row>
    <row r="4541" spans="2:2" x14ac:dyDescent="0.25">
      <c r="B4541" s="9"/>
    </row>
    <row r="4542" spans="2:2" x14ac:dyDescent="0.25">
      <c r="B4542" s="9"/>
    </row>
    <row r="4543" spans="2:2" x14ac:dyDescent="0.25">
      <c r="B4543" s="9"/>
    </row>
    <row r="4544" spans="2:2" x14ac:dyDescent="0.25">
      <c r="B4544" s="9"/>
    </row>
    <row r="4545" spans="2:2" x14ac:dyDescent="0.25">
      <c r="B4545" s="9"/>
    </row>
    <row r="4546" spans="2:2" x14ac:dyDescent="0.25">
      <c r="B4546" s="9"/>
    </row>
    <row r="4547" spans="2:2" x14ac:dyDescent="0.25">
      <c r="B4547" s="9"/>
    </row>
    <row r="4548" spans="2:2" x14ac:dyDescent="0.25">
      <c r="B4548" s="9"/>
    </row>
    <row r="4549" spans="2:2" x14ac:dyDescent="0.25">
      <c r="B4549" s="9"/>
    </row>
    <row r="4550" spans="2:2" x14ac:dyDescent="0.25">
      <c r="B4550" s="9"/>
    </row>
    <row r="4551" spans="2:2" x14ac:dyDescent="0.25">
      <c r="B4551" s="9"/>
    </row>
    <row r="4552" spans="2:2" x14ac:dyDescent="0.25">
      <c r="B4552" s="9"/>
    </row>
    <row r="4553" spans="2:2" x14ac:dyDescent="0.25">
      <c r="B4553" s="9"/>
    </row>
    <row r="4554" spans="2:2" x14ac:dyDescent="0.25">
      <c r="B4554" s="9"/>
    </row>
    <row r="4555" spans="2:2" x14ac:dyDescent="0.25">
      <c r="B4555" s="9"/>
    </row>
    <row r="4556" spans="2:2" x14ac:dyDescent="0.25">
      <c r="B4556" s="9"/>
    </row>
    <row r="4557" spans="2:2" x14ac:dyDescent="0.25">
      <c r="B4557" s="9"/>
    </row>
    <row r="4558" spans="2:2" x14ac:dyDescent="0.25">
      <c r="B4558" s="9"/>
    </row>
    <row r="4559" spans="2:2" x14ac:dyDescent="0.25">
      <c r="B4559" s="9"/>
    </row>
    <row r="4560" spans="2:2" x14ac:dyDescent="0.25">
      <c r="B4560" s="9"/>
    </row>
    <row r="4561" spans="2:2" x14ac:dyDescent="0.25">
      <c r="B4561" s="9"/>
    </row>
    <row r="4562" spans="2:2" x14ac:dyDescent="0.25">
      <c r="B4562" s="9"/>
    </row>
    <row r="4563" spans="2:2" x14ac:dyDescent="0.25">
      <c r="B4563" s="9"/>
    </row>
    <row r="4564" spans="2:2" x14ac:dyDescent="0.25">
      <c r="B4564" s="9"/>
    </row>
    <row r="4565" spans="2:2" x14ac:dyDescent="0.25">
      <c r="B4565" s="9"/>
    </row>
    <row r="4566" spans="2:2" x14ac:dyDescent="0.25">
      <c r="B4566" s="9"/>
    </row>
    <row r="4567" spans="2:2" x14ac:dyDescent="0.25">
      <c r="B4567" s="9"/>
    </row>
    <row r="4568" spans="2:2" x14ac:dyDescent="0.25">
      <c r="B4568" s="9"/>
    </row>
    <row r="4569" spans="2:2" x14ac:dyDescent="0.25">
      <c r="B4569" s="9"/>
    </row>
    <row r="4570" spans="2:2" x14ac:dyDescent="0.25">
      <c r="B4570" s="9"/>
    </row>
    <row r="4571" spans="2:2" x14ac:dyDescent="0.25">
      <c r="B4571" s="9"/>
    </row>
    <row r="4572" spans="2:2" x14ac:dyDescent="0.25">
      <c r="B4572" s="9"/>
    </row>
    <row r="4573" spans="2:2" x14ac:dyDescent="0.25">
      <c r="B4573" s="9"/>
    </row>
    <row r="4574" spans="2:2" x14ac:dyDescent="0.25">
      <c r="B4574" s="9"/>
    </row>
    <row r="4575" spans="2:2" x14ac:dyDescent="0.25">
      <c r="B4575" s="9"/>
    </row>
    <row r="4576" spans="2:2" x14ac:dyDescent="0.25">
      <c r="B4576" s="9"/>
    </row>
    <row r="4577" spans="2:2" x14ac:dyDescent="0.25">
      <c r="B4577" s="9"/>
    </row>
    <row r="4578" spans="2:2" x14ac:dyDescent="0.25">
      <c r="B4578" s="9"/>
    </row>
    <row r="4579" spans="2:2" x14ac:dyDescent="0.25">
      <c r="B4579" s="9"/>
    </row>
    <row r="4580" spans="2:2" x14ac:dyDescent="0.25">
      <c r="B4580" s="9"/>
    </row>
    <row r="4581" spans="2:2" x14ac:dyDescent="0.25">
      <c r="B4581" s="9"/>
    </row>
    <row r="4582" spans="2:2" x14ac:dyDescent="0.25">
      <c r="B4582" s="9"/>
    </row>
    <row r="4583" spans="2:2" x14ac:dyDescent="0.25">
      <c r="B4583" s="9"/>
    </row>
    <row r="4584" spans="2:2" x14ac:dyDescent="0.25">
      <c r="B4584" s="9"/>
    </row>
    <row r="4585" spans="2:2" x14ac:dyDescent="0.25">
      <c r="B4585" s="9"/>
    </row>
    <row r="4586" spans="2:2" x14ac:dyDescent="0.25">
      <c r="B4586" s="9"/>
    </row>
    <row r="4587" spans="2:2" x14ac:dyDescent="0.25">
      <c r="B4587" s="9"/>
    </row>
    <row r="4588" spans="2:2" x14ac:dyDescent="0.25">
      <c r="B4588" s="9"/>
    </row>
    <row r="4589" spans="2:2" x14ac:dyDescent="0.25">
      <c r="B4589" s="9"/>
    </row>
    <row r="4590" spans="2:2" x14ac:dyDescent="0.25">
      <c r="B4590" s="9"/>
    </row>
    <row r="4591" spans="2:2" x14ac:dyDescent="0.25">
      <c r="B4591" s="9"/>
    </row>
    <row r="4592" spans="2:2" x14ac:dyDescent="0.25">
      <c r="B4592" s="9"/>
    </row>
    <row r="4593" spans="2:2" x14ac:dyDescent="0.25">
      <c r="B4593" s="9"/>
    </row>
    <row r="4594" spans="2:2" x14ac:dyDescent="0.25">
      <c r="B4594" s="9"/>
    </row>
    <row r="4595" spans="2:2" x14ac:dyDescent="0.25">
      <c r="B4595" s="9"/>
    </row>
    <row r="4596" spans="2:2" x14ac:dyDescent="0.25">
      <c r="B4596" s="9"/>
    </row>
    <row r="4597" spans="2:2" x14ac:dyDescent="0.25">
      <c r="B4597" s="9"/>
    </row>
    <row r="4598" spans="2:2" x14ac:dyDescent="0.25">
      <c r="B4598" s="9"/>
    </row>
    <row r="4599" spans="2:2" x14ac:dyDescent="0.25">
      <c r="B4599" s="9"/>
    </row>
    <row r="4600" spans="2:2" x14ac:dyDescent="0.25">
      <c r="B4600" s="9"/>
    </row>
    <row r="4601" spans="2:2" x14ac:dyDescent="0.25">
      <c r="B4601" s="9"/>
    </row>
    <row r="4602" spans="2:2" x14ac:dyDescent="0.25">
      <c r="B4602" s="9"/>
    </row>
    <row r="4603" spans="2:2" x14ac:dyDescent="0.25">
      <c r="B4603" s="9"/>
    </row>
    <row r="4604" spans="2:2" x14ac:dyDescent="0.25">
      <c r="B4604" s="9"/>
    </row>
    <row r="4605" spans="2:2" x14ac:dyDescent="0.25">
      <c r="B4605" s="9"/>
    </row>
    <row r="4606" spans="2:2" x14ac:dyDescent="0.25">
      <c r="B4606" s="9"/>
    </row>
    <row r="4607" spans="2:2" x14ac:dyDescent="0.25">
      <c r="B4607" s="9"/>
    </row>
    <row r="4608" spans="2:2" x14ac:dyDescent="0.25">
      <c r="B4608" s="9"/>
    </row>
    <row r="4609" spans="2:2" x14ac:dyDescent="0.25">
      <c r="B4609" s="9"/>
    </row>
    <row r="4610" spans="2:2" x14ac:dyDescent="0.25">
      <c r="B4610" s="9"/>
    </row>
    <row r="4611" spans="2:2" x14ac:dyDescent="0.25">
      <c r="B4611" s="9"/>
    </row>
    <row r="4612" spans="2:2" x14ac:dyDescent="0.25">
      <c r="B4612" s="9"/>
    </row>
    <row r="4613" spans="2:2" x14ac:dyDescent="0.25">
      <c r="B4613" s="9"/>
    </row>
    <row r="4614" spans="2:2" x14ac:dyDescent="0.25">
      <c r="B4614" s="9"/>
    </row>
    <row r="4615" spans="2:2" x14ac:dyDescent="0.25">
      <c r="B4615" s="9"/>
    </row>
    <row r="4616" spans="2:2" x14ac:dyDescent="0.25">
      <c r="B4616" s="9"/>
    </row>
    <row r="4617" spans="2:2" x14ac:dyDescent="0.25">
      <c r="B4617" s="9"/>
    </row>
    <row r="4618" spans="2:2" x14ac:dyDescent="0.25">
      <c r="B4618" s="9"/>
    </row>
    <row r="4619" spans="2:2" x14ac:dyDescent="0.25">
      <c r="B4619" s="9"/>
    </row>
    <row r="4620" spans="2:2" x14ac:dyDescent="0.25">
      <c r="B4620" s="9"/>
    </row>
    <row r="4621" spans="2:2" x14ac:dyDescent="0.25">
      <c r="B4621" s="9"/>
    </row>
    <row r="4622" spans="2:2" x14ac:dyDescent="0.25">
      <c r="B4622" s="9"/>
    </row>
    <row r="4623" spans="2:2" x14ac:dyDescent="0.25">
      <c r="B4623" s="9"/>
    </row>
    <row r="4624" spans="2:2" x14ac:dyDescent="0.25">
      <c r="B4624" s="9"/>
    </row>
    <row r="4625" spans="2:2" x14ac:dyDescent="0.25">
      <c r="B4625" s="9"/>
    </row>
    <row r="4626" spans="2:2" x14ac:dyDescent="0.25">
      <c r="B4626" s="9"/>
    </row>
    <row r="4627" spans="2:2" x14ac:dyDescent="0.25">
      <c r="B4627" s="9"/>
    </row>
    <row r="4628" spans="2:2" x14ac:dyDescent="0.25">
      <c r="B4628" s="9"/>
    </row>
    <row r="4629" spans="2:2" x14ac:dyDescent="0.25">
      <c r="B4629" s="9"/>
    </row>
    <row r="4630" spans="2:2" x14ac:dyDescent="0.25">
      <c r="B4630" s="9"/>
    </row>
    <row r="4631" spans="2:2" x14ac:dyDescent="0.25">
      <c r="B4631" s="9"/>
    </row>
    <row r="4632" spans="2:2" x14ac:dyDescent="0.25">
      <c r="B4632" s="9"/>
    </row>
    <row r="4633" spans="2:2" x14ac:dyDescent="0.25">
      <c r="B4633" s="9"/>
    </row>
    <row r="4634" spans="2:2" x14ac:dyDescent="0.25">
      <c r="B4634" s="9"/>
    </row>
    <row r="4635" spans="2:2" x14ac:dyDescent="0.25">
      <c r="B4635" s="9"/>
    </row>
    <row r="4636" spans="2:2" x14ac:dyDescent="0.25">
      <c r="B4636" s="9"/>
    </row>
    <row r="4637" spans="2:2" x14ac:dyDescent="0.25">
      <c r="B4637" s="9"/>
    </row>
    <row r="4638" spans="2:2" x14ac:dyDescent="0.25">
      <c r="B4638" s="9"/>
    </row>
    <row r="4639" spans="2:2" x14ac:dyDescent="0.25">
      <c r="B4639" s="9"/>
    </row>
    <row r="4640" spans="2:2" x14ac:dyDescent="0.25">
      <c r="B4640" s="9"/>
    </row>
    <row r="4641" spans="2:2" x14ac:dyDescent="0.25">
      <c r="B4641" s="9"/>
    </row>
    <row r="4642" spans="2:2" x14ac:dyDescent="0.25">
      <c r="B4642" s="9"/>
    </row>
    <row r="4643" spans="2:2" x14ac:dyDescent="0.25">
      <c r="B4643" s="9"/>
    </row>
    <row r="4644" spans="2:2" x14ac:dyDescent="0.25">
      <c r="B4644" s="9"/>
    </row>
    <row r="4645" spans="2:2" x14ac:dyDescent="0.25">
      <c r="B4645" s="9"/>
    </row>
    <row r="4646" spans="2:2" x14ac:dyDescent="0.25">
      <c r="B4646" s="9"/>
    </row>
    <row r="4647" spans="2:2" x14ac:dyDescent="0.25">
      <c r="B4647" s="9"/>
    </row>
    <row r="4648" spans="2:2" x14ac:dyDescent="0.25">
      <c r="B4648" s="9"/>
    </row>
    <row r="4649" spans="2:2" x14ac:dyDescent="0.25">
      <c r="B4649" s="9"/>
    </row>
    <row r="4650" spans="2:2" x14ac:dyDescent="0.25">
      <c r="B4650" s="9"/>
    </row>
    <row r="4651" spans="2:2" x14ac:dyDescent="0.25">
      <c r="B4651" s="9"/>
    </row>
    <row r="4652" spans="2:2" x14ac:dyDescent="0.25">
      <c r="B4652" s="9"/>
    </row>
    <row r="4653" spans="2:2" x14ac:dyDescent="0.25">
      <c r="B4653" s="9"/>
    </row>
    <row r="4654" spans="2:2" x14ac:dyDescent="0.25">
      <c r="B4654" s="9"/>
    </row>
    <row r="4655" spans="2:2" x14ac:dyDescent="0.25">
      <c r="B4655" s="9"/>
    </row>
    <row r="4656" spans="2:2" x14ac:dyDescent="0.25">
      <c r="B4656" s="9"/>
    </row>
    <row r="4657" spans="2:2" x14ac:dyDescent="0.25">
      <c r="B4657" s="9"/>
    </row>
    <row r="4658" spans="2:2" x14ac:dyDescent="0.25">
      <c r="B4658" s="9"/>
    </row>
    <row r="4659" spans="2:2" x14ac:dyDescent="0.25">
      <c r="B4659" s="9"/>
    </row>
    <row r="4660" spans="2:2" x14ac:dyDescent="0.25">
      <c r="B4660" s="9"/>
    </row>
    <row r="4661" spans="2:2" x14ac:dyDescent="0.25">
      <c r="B4661" s="9"/>
    </row>
    <row r="4662" spans="2:2" x14ac:dyDescent="0.25">
      <c r="B4662" s="9"/>
    </row>
    <row r="4663" spans="2:2" x14ac:dyDescent="0.25">
      <c r="B4663" s="9"/>
    </row>
    <row r="4664" spans="2:2" x14ac:dyDescent="0.25">
      <c r="B4664" s="9"/>
    </row>
    <row r="4665" spans="2:2" x14ac:dyDescent="0.25">
      <c r="B4665" s="9"/>
    </row>
    <row r="4666" spans="2:2" x14ac:dyDescent="0.25">
      <c r="B4666" s="9"/>
    </row>
    <row r="4667" spans="2:2" x14ac:dyDescent="0.25">
      <c r="B4667" s="9"/>
    </row>
    <row r="4668" spans="2:2" x14ac:dyDescent="0.25">
      <c r="B4668" s="9"/>
    </row>
    <row r="4669" spans="2:2" x14ac:dyDescent="0.25">
      <c r="B4669" s="9"/>
    </row>
    <row r="4670" spans="2:2" x14ac:dyDescent="0.25">
      <c r="B4670" s="9"/>
    </row>
    <row r="4671" spans="2:2" x14ac:dyDescent="0.25">
      <c r="B4671" s="9"/>
    </row>
    <row r="4672" spans="2:2" x14ac:dyDescent="0.25">
      <c r="B4672" s="9"/>
    </row>
    <row r="4673" spans="2:2" x14ac:dyDescent="0.25">
      <c r="B4673" s="9"/>
    </row>
    <row r="4674" spans="2:2" x14ac:dyDescent="0.25">
      <c r="B4674" s="9"/>
    </row>
    <row r="4675" spans="2:2" x14ac:dyDescent="0.25">
      <c r="B4675" s="9"/>
    </row>
    <row r="4676" spans="2:2" x14ac:dyDescent="0.25">
      <c r="B4676" s="9"/>
    </row>
    <row r="4677" spans="2:2" x14ac:dyDescent="0.25">
      <c r="B4677" s="9"/>
    </row>
    <row r="4678" spans="2:2" x14ac:dyDescent="0.25">
      <c r="B4678" s="9"/>
    </row>
    <row r="4679" spans="2:2" x14ac:dyDescent="0.25">
      <c r="B4679" s="9"/>
    </row>
    <row r="4680" spans="2:2" x14ac:dyDescent="0.25">
      <c r="B4680" s="9"/>
    </row>
    <row r="4681" spans="2:2" x14ac:dyDescent="0.25">
      <c r="B4681" s="9"/>
    </row>
    <row r="4682" spans="2:2" x14ac:dyDescent="0.25">
      <c r="B4682" s="9"/>
    </row>
    <row r="4683" spans="2:2" x14ac:dyDescent="0.25">
      <c r="B4683" s="9"/>
    </row>
    <row r="4684" spans="2:2" x14ac:dyDescent="0.25">
      <c r="B4684" s="9"/>
    </row>
    <row r="4685" spans="2:2" x14ac:dyDescent="0.25">
      <c r="B4685" s="9"/>
    </row>
    <row r="4686" spans="2:2" x14ac:dyDescent="0.25">
      <c r="B4686" s="9"/>
    </row>
    <row r="4687" spans="2:2" x14ac:dyDescent="0.25">
      <c r="B4687" s="9"/>
    </row>
    <row r="4688" spans="2:2" x14ac:dyDescent="0.25">
      <c r="B4688" s="9"/>
    </row>
    <row r="4689" spans="2:2" x14ac:dyDescent="0.25">
      <c r="B4689" s="9"/>
    </row>
    <row r="4690" spans="2:2" x14ac:dyDescent="0.25">
      <c r="B4690" s="9"/>
    </row>
    <row r="4691" spans="2:2" x14ac:dyDescent="0.25">
      <c r="B4691" s="9"/>
    </row>
    <row r="4692" spans="2:2" x14ac:dyDescent="0.25">
      <c r="B4692" s="9"/>
    </row>
    <row r="4693" spans="2:2" x14ac:dyDescent="0.25">
      <c r="B4693" s="9"/>
    </row>
    <row r="4694" spans="2:2" x14ac:dyDescent="0.25">
      <c r="B4694" s="9"/>
    </row>
    <row r="4695" spans="2:2" x14ac:dyDescent="0.25">
      <c r="B4695" s="9"/>
    </row>
    <row r="4696" spans="2:2" x14ac:dyDescent="0.25">
      <c r="B4696" s="9"/>
    </row>
    <row r="4697" spans="2:2" x14ac:dyDescent="0.25">
      <c r="B4697" s="9"/>
    </row>
    <row r="4698" spans="2:2" x14ac:dyDescent="0.25">
      <c r="B4698" s="9"/>
    </row>
    <row r="4699" spans="2:2" x14ac:dyDescent="0.25">
      <c r="B4699" s="9"/>
    </row>
    <row r="4700" spans="2:2" x14ac:dyDescent="0.25">
      <c r="B4700" s="9"/>
    </row>
    <row r="4701" spans="2:2" x14ac:dyDescent="0.25">
      <c r="B4701" s="9"/>
    </row>
    <row r="4702" spans="2:2" x14ac:dyDescent="0.25">
      <c r="B4702" s="9"/>
    </row>
    <row r="4703" spans="2:2" x14ac:dyDescent="0.25">
      <c r="B4703" s="9"/>
    </row>
    <row r="4704" spans="2:2" x14ac:dyDescent="0.25">
      <c r="B4704" s="9"/>
    </row>
    <row r="4705" spans="2:2" x14ac:dyDescent="0.25">
      <c r="B4705" s="9"/>
    </row>
    <row r="4706" spans="2:2" x14ac:dyDescent="0.25">
      <c r="B4706" s="9"/>
    </row>
    <row r="4707" spans="2:2" x14ac:dyDescent="0.25">
      <c r="B4707" s="9"/>
    </row>
    <row r="4708" spans="2:2" x14ac:dyDescent="0.25">
      <c r="B4708" s="9"/>
    </row>
    <row r="4709" spans="2:2" x14ac:dyDescent="0.25">
      <c r="B4709" s="9"/>
    </row>
    <row r="4710" spans="2:2" x14ac:dyDescent="0.25">
      <c r="B4710" s="9"/>
    </row>
    <row r="4711" spans="2:2" x14ac:dyDescent="0.25">
      <c r="B4711" s="9"/>
    </row>
    <row r="4712" spans="2:2" x14ac:dyDescent="0.25">
      <c r="B4712" s="9"/>
    </row>
    <row r="4713" spans="2:2" x14ac:dyDescent="0.25">
      <c r="B4713" s="9"/>
    </row>
    <row r="4714" spans="2:2" x14ac:dyDescent="0.25">
      <c r="B4714" s="9"/>
    </row>
    <row r="4715" spans="2:2" x14ac:dyDescent="0.25">
      <c r="B4715" s="9"/>
    </row>
    <row r="4716" spans="2:2" x14ac:dyDescent="0.25">
      <c r="B4716" s="9"/>
    </row>
    <row r="4717" spans="2:2" x14ac:dyDescent="0.25">
      <c r="B4717" s="9"/>
    </row>
    <row r="4718" spans="2:2" x14ac:dyDescent="0.25">
      <c r="B4718" s="9"/>
    </row>
    <row r="4719" spans="2:2" x14ac:dyDescent="0.25">
      <c r="B4719" s="9"/>
    </row>
    <row r="4720" spans="2:2" x14ac:dyDescent="0.25">
      <c r="B4720" s="9"/>
    </row>
    <row r="4721" spans="2:2" x14ac:dyDescent="0.25">
      <c r="B4721" s="9"/>
    </row>
    <row r="4722" spans="2:2" x14ac:dyDescent="0.25">
      <c r="B4722" s="9"/>
    </row>
    <row r="4723" spans="2:2" x14ac:dyDescent="0.25">
      <c r="B4723" s="9"/>
    </row>
    <row r="4724" spans="2:2" x14ac:dyDescent="0.25">
      <c r="B4724" s="9"/>
    </row>
    <row r="4725" spans="2:2" x14ac:dyDescent="0.25">
      <c r="B4725" s="9"/>
    </row>
    <row r="4726" spans="2:2" x14ac:dyDescent="0.25">
      <c r="B4726" s="9"/>
    </row>
    <row r="4727" spans="2:2" x14ac:dyDescent="0.25">
      <c r="B4727" s="9"/>
    </row>
    <row r="4728" spans="2:2" x14ac:dyDescent="0.25">
      <c r="B4728" s="9"/>
    </row>
    <row r="4729" spans="2:2" x14ac:dyDescent="0.25">
      <c r="B4729" s="9"/>
    </row>
    <row r="4730" spans="2:2" x14ac:dyDescent="0.25">
      <c r="B4730" s="9"/>
    </row>
    <row r="4731" spans="2:2" x14ac:dyDescent="0.25">
      <c r="B4731" s="9"/>
    </row>
    <row r="4732" spans="2:2" x14ac:dyDescent="0.25">
      <c r="B4732" s="9"/>
    </row>
    <row r="4733" spans="2:2" x14ac:dyDescent="0.25">
      <c r="B4733" s="9"/>
    </row>
    <row r="4734" spans="2:2" x14ac:dyDescent="0.25">
      <c r="B4734" s="9"/>
    </row>
    <row r="4735" spans="2:2" x14ac:dyDescent="0.25">
      <c r="B4735" s="9"/>
    </row>
    <row r="4736" spans="2:2" x14ac:dyDescent="0.25">
      <c r="B4736" s="9"/>
    </row>
    <row r="4737" spans="2:2" x14ac:dyDescent="0.25">
      <c r="B4737" s="9"/>
    </row>
    <row r="4738" spans="2:2" x14ac:dyDescent="0.25">
      <c r="B4738" s="9"/>
    </row>
    <row r="4739" spans="2:2" x14ac:dyDescent="0.25">
      <c r="B4739" s="9"/>
    </row>
    <row r="4740" spans="2:2" x14ac:dyDescent="0.25">
      <c r="B4740" s="9"/>
    </row>
    <row r="4741" spans="2:2" x14ac:dyDescent="0.25">
      <c r="B4741" s="9"/>
    </row>
    <row r="4742" spans="2:2" x14ac:dyDescent="0.25">
      <c r="B4742" s="9"/>
    </row>
    <row r="4743" spans="2:2" x14ac:dyDescent="0.25">
      <c r="B4743" s="9"/>
    </row>
    <row r="4744" spans="2:2" x14ac:dyDescent="0.25">
      <c r="B4744" s="9"/>
    </row>
    <row r="4745" spans="2:2" x14ac:dyDescent="0.25">
      <c r="B4745" s="9"/>
    </row>
    <row r="4746" spans="2:2" x14ac:dyDescent="0.25">
      <c r="B4746" s="9"/>
    </row>
    <row r="4747" spans="2:2" x14ac:dyDescent="0.25">
      <c r="B4747" s="9"/>
    </row>
    <row r="4748" spans="2:2" x14ac:dyDescent="0.25">
      <c r="B4748" s="9"/>
    </row>
    <row r="4749" spans="2:2" x14ac:dyDescent="0.25">
      <c r="B4749" s="9"/>
    </row>
    <row r="4750" spans="2:2" x14ac:dyDescent="0.25">
      <c r="B4750" s="9"/>
    </row>
    <row r="4751" spans="2:2" x14ac:dyDescent="0.25">
      <c r="B4751" s="9"/>
    </row>
    <row r="4752" spans="2:2" x14ac:dyDescent="0.25">
      <c r="B4752" s="9"/>
    </row>
    <row r="4753" spans="2:2" x14ac:dyDescent="0.25">
      <c r="B4753" s="9"/>
    </row>
    <row r="4754" spans="2:2" x14ac:dyDescent="0.25">
      <c r="B4754" s="9"/>
    </row>
    <row r="4755" spans="2:2" x14ac:dyDescent="0.25">
      <c r="B4755" s="9"/>
    </row>
    <row r="4756" spans="2:2" x14ac:dyDescent="0.25">
      <c r="B4756" s="9"/>
    </row>
    <row r="4757" spans="2:2" x14ac:dyDescent="0.25">
      <c r="B4757" s="9"/>
    </row>
    <row r="4758" spans="2:2" x14ac:dyDescent="0.25">
      <c r="B4758" s="9"/>
    </row>
    <row r="4759" spans="2:2" x14ac:dyDescent="0.25">
      <c r="B4759" s="9"/>
    </row>
    <row r="4760" spans="2:2" x14ac:dyDescent="0.25">
      <c r="B4760" s="9"/>
    </row>
    <row r="4761" spans="2:2" x14ac:dyDescent="0.25">
      <c r="B4761" s="9"/>
    </row>
    <row r="4762" spans="2:2" x14ac:dyDescent="0.25">
      <c r="B4762" s="9"/>
    </row>
    <row r="4763" spans="2:2" x14ac:dyDescent="0.25">
      <c r="B4763" s="9"/>
    </row>
    <row r="4764" spans="2:2" x14ac:dyDescent="0.25">
      <c r="B4764" s="9"/>
    </row>
    <row r="4765" spans="2:2" x14ac:dyDescent="0.25">
      <c r="B4765" s="9"/>
    </row>
    <row r="4766" spans="2:2" x14ac:dyDescent="0.25">
      <c r="B4766" s="9"/>
    </row>
    <row r="4767" spans="2:2" x14ac:dyDescent="0.25">
      <c r="B4767" s="9"/>
    </row>
    <row r="4768" spans="2:2" x14ac:dyDescent="0.25">
      <c r="B4768" s="9"/>
    </row>
    <row r="4769" spans="2:2" x14ac:dyDescent="0.25">
      <c r="B4769" s="9"/>
    </row>
    <row r="4770" spans="2:2" x14ac:dyDescent="0.25">
      <c r="B4770" s="9"/>
    </row>
    <row r="4771" spans="2:2" x14ac:dyDescent="0.25">
      <c r="B4771" s="9"/>
    </row>
    <row r="4772" spans="2:2" x14ac:dyDescent="0.25">
      <c r="B4772" s="9"/>
    </row>
    <row r="4773" spans="2:2" x14ac:dyDescent="0.25">
      <c r="B4773" s="9"/>
    </row>
    <row r="4774" spans="2:2" x14ac:dyDescent="0.25">
      <c r="B4774" s="9"/>
    </row>
    <row r="4775" spans="2:2" x14ac:dyDescent="0.25">
      <c r="B4775" s="9"/>
    </row>
    <row r="4776" spans="2:2" x14ac:dyDescent="0.25">
      <c r="B4776" s="9"/>
    </row>
    <row r="4777" spans="2:2" x14ac:dyDescent="0.25">
      <c r="B4777" s="9"/>
    </row>
    <row r="4778" spans="2:2" x14ac:dyDescent="0.25">
      <c r="B4778" s="9"/>
    </row>
    <row r="4779" spans="2:2" x14ac:dyDescent="0.25">
      <c r="B4779" s="9"/>
    </row>
    <row r="4780" spans="2:2" x14ac:dyDescent="0.25">
      <c r="B4780" s="9"/>
    </row>
    <row r="4781" spans="2:2" x14ac:dyDescent="0.25">
      <c r="B4781" s="9"/>
    </row>
    <row r="4782" spans="2:2" x14ac:dyDescent="0.25">
      <c r="B4782" s="9"/>
    </row>
    <row r="4783" spans="2:2" x14ac:dyDescent="0.25">
      <c r="B4783" s="9"/>
    </row>
    <row r="4784" spans="2:2" x14ac:dyDescent="0.25">
      <c r="B4784" s="9"/>
    </row>
    <row r="4785" spans="2:2" x14ac:dyDescent="0.25">
      <c r="B4785" s="9"/>
    </row>
    <row r="4786" spans="2:2" x14ac:dyDescent="0.25">
      <c r="B4786" s="9"/>
    </row>
    <row r="4787" spans="2:2" x14ac:dyDescent="0.25">
      <c r="B4787" s="9"/>
    </row>
    <row r="4788" spans="2:2" x14ac:dyDescent="0.25">
      <c r="B4788" s="9"/>
    </row>
    <row r="4789" spans="2:2" x14ac:dyDescent="0.25">
      <c r="B4789" s="9"/>
    </row>
    <row r="4790" spans="2:2" x14ac:dyDescent="0.25">
      <c r="B4790" s="9"/>
    </row>
    <row r="4791" spans="2:2" x14ac:dyDescent="0.25">
      <c r="B4791" s="9"/>
    </row>
    <row r="4792" spans="2:2" x14ac:dyDescent="0.25">
      <c r="B4792" s="9"/>
    </row>
    <row r="4793" spans="2:2" x14ac:dyDescent="0.25">
      <c r="B4793" s="9"/>
    </row>
    <row r="4794" spans="2:2" x14ac:dyDescent="0.25">
      <c r="B4794" s="9"/>
    </row>
    <row r="4795" spans="2:2" x14ac:dyDescent="0.25">
      <c r="B4795" s="9"/>
    </row>
    <row r="4796" spans="2:2" x14ac:dyDescent="0.25">
      <c r="B4796" s="9"/>
    </row>
    <row r="4797" spans="2:2" x14ac:dyDescent="0.25">
      <c r="B4797" s="9"/>
    </row>
    <row r="4798" spans="2:2" x14ac:dyDescent="0.25">
      <c r="B4798" s="9"/>
    </row>
    <row r="4799" spans="2:2" x14ac:dyDescent="0.25">
      <c r="B4799" s="9"/>
    </row>
    <row r="4800" spans="2:2" x14ac:dyDescent="0.25">
      <c r="B4800" s="9"/>
    </row>
    <row r="4801" spans="2:2" x14ac:dyDescent="0.25">
      <c r="B4801" s="9"/>
    </row>
    <row r="4802" spans="2:2" x14ac:dyDescent="0.25">
      <c r="B4802" s="9"/>
    </row>
    <row r="4803" spans="2:2" x14ac:dyDescent="0.25">
      <c r="B4803" s="9"/>
    </row>
    <row r="4804" spans="2:2" x14ac:dyDescent="0.25">
      <c r="B4804" s="9"/>
    </row>
    <row r="4805" spans="2:2" x14ac:dyDescent="0.25">
      <c r="B4805" s="9"/>
    </row>
    <row r="4806" spans="2:2" x14ac:dyDescent="0.25">
      <c r="B4806" s="9"/>
    </row>
    <row r="4807" spans="2:2" x14ac:dyDescent="0.25">
      <c r="B4807" s="9"/>
    </row>
    <row r="4808" spans="2:2" x14ac:dyDescent="0.25">
      <c r="B4808" s="9"/>
    </row>
    <row r="4809" spans="2:2" x14ac:dyDescent="0.25">
      <c r="B4809" s="9"/>
    </row>
    <row r="4810" spans="2:2" x14ac:dyDescent="0.25">
      <c r="B4810" s="9"/>
    </row>
    <row r="4811" spans="2:2" x14ac:dyDescent="0.25">
      <c r="B4811" s="9"/>
    </row>
    <row r="4812" spans="2:2" x14ac:dyDescent="0.25">
      <c r="B4812" s="9"/>
    </row>
    <row r="4813" spans="2:2" x14ac:dyDescent="0.25">
      <c r="B4813" s="9"/>
    </row>
    <row r="4814" spans="2:2" x14ac:dyDescent="0.25">
      <c r="B4814" s="9"/>
    </row>
    <row r="4815" spans="2:2" x14ac:dyDescent="0.25">
      <c r="B4815" s="9"/>
    </row>
    <row r="4816" spans="2:2" x14ac:dyDescent="0.25">
      <c r="B4816" s="9"/>
    </row>
    <row r="4817" spans="2:2" x14ac:dyDescent="0.25">
      <c r="B4817" s="9"/>
    </row>
    <row r="4818" spans="2:2" x14ac:dyDescent="0.25">
      <c r="B4818" s="9"/>
    </row>
    <row r="4819" spans="2:2" x14ac:dyDescent="0.25">
      <c r="B4819" s="9"/>
    </row>
    <row r="4820" spans="2:2" x14ac:dyDescent="0.25">
      <c r="B4820" s="9"/>
    </row>
    <row r="4821" spans="2:2" x14ac:dyDescent="0.25">
      <c r="B4821" s="9"/>
    </row>
    <row r="4822" spans="2:2" x14ac:dyDescent="0.25">
      <c r="B4822" s="9"/>
    </row>
    <row r="4823" spans="2:2" x14ac:dyDescent="0.25">
      <c r="B4823" s="9"/>
    </row>
    <row r="4824" spans="2:2" x14ac:dyDescent="0.25">
      <c r="B4824" s="9"/>
    </row>
    <row r="4825" spans="2:2" x14ac:dyDescent="0.25">
      <c r="B4825" s="9"/>
    </row>
    <row r="4826" spans="2:2" x14ac:dyDescent="0.25">
      <c r="B4826" s="9"/>
    </row>
    <row r="4827" spans="2:2" x14ac:dyDescent="0.25">
      <c r="B4827" s="9"/>
    </row>
    <row r="4828" spans="2:2" x14ac:dyDescent="0.25">
      <c r="B4828" s="9"/>
    </row>
    <row r="4829" spans="2:2" x14ac:dyDescent="0.25">
      <c r="B4829" s="9"/>
    </row>
    <row r="4830" spans="2:2" x14ac:dyDescent="0.25">
      <c r="B4830" s="9"/>
    </row>
    <row r="4831" spans="2:2" x14ac:dyDescent="0.25">
      <c r="B4831" s="9"/>
    </row>
    <row r="4832" spans="2:2" x14ac:dyDescent="0.25">
      <c r="B4832" s="9"/>
    </row>
    <row r="4833" spans="2:2" x14ac:dyDescent="0.25">
      <c r="B4833" s="9"/>
    </row>
    <row r="4834" spans="2:2" x14ac:dyDescent="0.25">
      <c r="B4834" s="9"/>
    </row>
    <row r="4835" spans="2:2" x14ac:dyDescent="0.25">
      <c r="B4835" s="9"/>
    </row>
    <row r="4836" spans="2:2" x14ac:dyDescent="0.25">
      <c r="B4836" s="9"/>
    </row>
    <row r="4837" spans="2:2" x14ac:dyDescent="0.25">
      <c r="B4837" s="9"/>
    </row>
    <row r="4838" spans="2:2" x14ac:dyDescent="0.25">
      <c r="B4838" s="9"/>
    </row>
    <row r="4839" spans="2:2" x14ac:dyDescent="0.25">
      <c r="B4839" s="9"/>
    </row>
    <row r="4840" spans="2:2" x14ac:dyDescent="0.25">
      <c r="B4840" s="9"/>
    </row>
    <row r="4841" spans="2:2" x14ac:dyDescent="0.25">
      <c r="B4841" s="9"/>
    </row>
    <row r="4842" spans="2:2" x14ac:dyDescent="0.25">
      <c r="B4842" s="9"/>
    </row>
    <row r="4843" spans="2:2" x14ac:dyDescent="0.25">
      <c r="B4843" s="9"/>
    </row>
    <row r="4844" spans="2:2" x14ac:dyDescent="0.25">
      <c r="B4844" s="9"/>
    </row>
    <row r="4845" spans="2:2" x14ac:dyDescent="0.25">
      <c r="B4845" s="9"/>
    </row>
    <row r="4846" spans="2:2" x14ac:dyDescent="0.25">
      <c r="B4846" s="9"/>
    </row>
    <row r="4847" spans="2:2" x14ac:dyDescent="0.25">
      <c r="B4847" s="9"/>
    </row>
    <row r="4848" spans="2:2" x14ac:dyDescent="0.25">
      <c r="B4848" s="9"/>
    </row>
    <row r="4849" spans="2:2" x14ac:dyDescent="0.25">
      <c r="B4849" s="9"/>
    </row>
    <row r="4850" spans="2:2" x14ac:dyDescent="0.25">
      <c r="B4850" s="9"/>
    </row>
    <row r="4851" spans="2:2" x14ac:dyDescent="0.25">
      <c r="B4851" s="9"/>
    </row>
    <row r="4852" spans="2:2" x14ac:dyDescent="0.25">
      <c r="B4852" s="9"/>
    </row>
    <row r="4853" spans="2:2" x14ac:dyDescent="0.25">
      <c r="B4853" s="9"/>
    </row>
    <row r="4854" spans="2:2" x14ac:dyDescent="0.25">
      <c r="B4854" s="9"/>
    </row>
    <row r="4855" spans="2:2" x14ac:dyDescent="0.25">
      <c r="B4855" s="9"/>
    </row>
    <row r="4856" spans="2:2" x14ac:dyDescent="0.25">
      <c r="B4856" s="9"/>
    </row>
    <row r="4857" spans="2:2" x14ac:dyDescent="0.25">
      <c r="B4857" s="9"/>
    </row>
    <row r="4858" spans="2:2" x14ac:dyDescent="0.25">
      <c r="B4858" s="9"/>
    </row>
    <row r="4859" spans="2:2" x14ac:dyDescent="0.25">
      <c r="B4859" s="9"/>
    </row>
    <row r="4860" spans="2:2" x14ac:dyDescent="0.25">
      <c r="B4860" s="9"/>
    </row>
    <row r="4861" spans="2:2" x14ac:dyDescent="0.25">
      <c r="B4861" s="9"/>
    </row>
    <row r="4862" spans="2:2" x14ac:dyDescent="0.25">
      <c r="B4862" s="9"/>
    </row>
    <row r="4863" spans="2:2" x14ac:dyDescent="0.25">
      <c r="B4863" s="9"/>
    </row>
    <row r="4864" spans="2:2" x14ac:dyDescent="0.25">
      <c r="B4864" s="9"/>
    </row>
    <row r="4865" spans="2:2" x14ac:dyDescent="0.25">
      <c r="B4865" s="9"/>
    </row>
    <row r="4866" spans="2:2" x14ac:dyDescent="0.25">
      <c r="B4866" s="9"/>
    </row>
    <row r="4867" spans="2:2" x14ac:dyDescent="0.25">
      <c r="B4867" s="9"/>
    </row>
    <row r="4868" spans="2:2" x14ac:dyDescent="0.25">
      <c r="B4868" s="9"/>
    </row>
    <row r="4869" spans="2:2" x14ac:dyDescent="0.25">
      <c r="B4869" s="9"/>
    </row>
    <row r="4870" spans="2:2" x14ac:dyDescent="0.25">
      <c r="B4870" s="9"/>
    </row>
    <row r="4871" spans="2:2" x14ac:dyDescent="0.25">
      <c r="B4871" s="9"/>
    </row>
    <row r="4872" spans="2:2" x14ac:dyDescent="0.25">
      <c r="B4872" s="9"/>
    </row>
    <row r="4873" spans="2:2" x14ac:dyDescent="0.25">
      <c r="B4873" s="9"/>
    </row>
    <row r="4874" spans="2:2" x14ac:dyDescent="0.25">
      <c r="B4874" s="9"/>
    </row>
    <row r="4875" spans="2:2" x14ac:dyDescent="0.25">
      <c r="B4875" s="9"/>
    </row>
    <row r="4876" spans="2:2" x14ac:dyDescent="0.25">
      <c r="B4876" s="9"/>
    </row>
    <row r="4877" spans="2:2" x14ac:dyDescent="0.25">
      <c r="B4877" s="9"/>
    </row>
    <row r="4878" spans="2:2" x14ac:dyDescent="0.25">
      <c r="B4878" s="9"/>
    </row>
    <row r="4879" spans="2:2" x14ac:dyDescent="0.25">
      <c r="B4879" s="9"/>
    </row>
    <row r="4880" spans="2:2" x14ac:dyDescent="0.25">
      <c r="B4880" s="9"/>
    </row>
    <row r="4881" spans="2:2" x14ac:dyDescent="0.25">
      <c r="B4881" s="9"/>
    </row>
    <row r="4882" spans="2:2" x14ac:dyDescent="0.25">
      <c r="B4882" s="9"/>
    </row>
    <row r="4883" spans="2:2" x14ac:dyDescent="0.25">
      <c r="B4883" s="9"/>
    </row>
    <row r="4884" spans="2:2" x14ac:dyDescent="0.25">
      <c r="B4884" s="9"/>
    </row>
    <row r="4885" spans="2:2" x14ac:dyDescent="0.25">
      <c r="B4885" s="9"/>
    </row>
    <row r="4886" spans="2:2" x14ac:dyDescent="0.25">
      <c r="B4886" s="9"/>
    </row>
    <row r="4887" spans="2:2" x14ac:dyDescent="0.25">
      <c r="B4887" s="9"/>
    </row>
    <row r="4888" spans="2:2" x14ac:dyDescent="0.25">
      <c r="B4888" s="9"/>
    </row>
    <row r="4889" spans="2:2" x14ac:dyDescent="0.25">
      <c r="B4889" s="9"/>
    </row>
    <row r="4890" spans="2:2" x14ac:dyDescent="0.25">
      <c r="B4890" s="9"/>
    </row>
    <row r="4891" spans="2:2" x14ac:dyDescent="0.25">
      <c r="B4891" s="9"/>
    </row>
    <row r="4892" spans="2:2" x14ac:dyDescent="0.25">
      <c r="B4892" s="9"/>
    </row>
    <row r="4893" spans="2:2" x14ac:dyDescent="0.25">
      <c r="B4893" s="9"/>
    </row>
    <row r="4894" spans="2:2" x14ac:dyDescent="0.25">
      <c r="B4894" s="9"/>
    </row>
    <row r="4895" spans="2:2" x14ac:dyDescent="0.25">
      <c r="B4895" s="9"/>
    </row>
    <row r="4896" spans="2:2" x14ac:dyDescent="0.25">
      <c r="B4896" s="9"/>
    </row>
    <row r="4897" spans="2:2" x14ac:dyDescent="0.25">
      <c r="B4897" s="9"/>
    </row>
    <row r="4898" spans="2:2" x14ac:dyDescent="0.25">
      <c r="B4898" s="9"/>
    </row>
    <row r="4899" spans="2:2" x14ac:dyDescent="0.25">
      <c r="B4899" s="9"/>
    </row>
    <row r="4900" spans="2:2" x14ac:dyDescent="0.25">
      <c r="B4900" s="9"/>
    </row>
    <row r="4901" spans="2:2" x14ac:dyDescent="0.25">
      <c r="B4901" s="9"/>
    </row>
    <row r="4902" spans="2:2" x14ac:dyDescent="0.25">
      <c r="B4902" s="9"/>
    </row>
    <row r="4903" spans="2:2" x14ac:dyDescent="0.25">
      <c r="B4903" s="9"/>
    </row>
    <row r="4904" spans="2:2" x14ac:dyDescent="0.25">
      <c r="B4904" s="9"/>
    </row>
    <row r="4905" spans="2:2" x14ac:dyDescent="0.25">
      <c r="B4905" s="9"/>
    </row>
    <row r="4906" spans="2:2" x14ac:dyDescent="0.25">
      <c r="B4906" s="9"/>
    </row>
    <row r="4907" spans="2:2" x14ac:dyDescent="0.25">
      <c r="B4907" s="9"/>
    </row>
    <row r="4908" spans="2:2" x14ac:dyDescent="0.25">
      <c r="B4908" s="9"/>
    </row>
    <row r="4909" spans="2:2" x14ac:dyDescent="0.25">
      <c r="B4909" s="9"/>
    </row>
    <row r="4910" spans="2:2" x14ac:dyDescent="0.25">
      <c r="B4910" s="9"/>
    </row>
    <row r="4911" spans="2:2" x14ac:dyDescent="0.25">
      <c r="B4911" s="9"/>
    </row>
    <row r="4912" spans="2:2" x14ac:dyDescent="0.25">
      <c r="B4912" s="9"/>
    </row>
    <row r="4913" spans="2:2" x14ac:dyDescent="0.25">
      <c r="B4913" s="9"/>
    </row>
    <row r="4914" spans="2:2" x14ac:dyDescent="0.25">
      <c r="B4914" s="9"/>
    </row>
    <row r="4915" spans="2:2" x14ac:dyDescent="0.25">
      <c r="B4915" s="9"/>
    </row>
    <row r="4916" spans="2:2" x14ac:dyDescent="0.25">
      <c r="B4916" s="9"/>
    </row>
    <row r="4917" spans="2:2" x14ac:dyDescent="0.25">
      <c r="B4917" s="9"/>
    </row>
    <row r="4918" spans="2:2" x14ac:dyDescent="0.25">
      <c r="B4918" s="9"/>
    </row>
    <row r="4919" spans="2:2" x14ac:dyDescent="0.25">
      <c r="B4919" s="9"/>
    </row>
    <row r="4920" spans="2:2" x14ac:dyDescent="0.25">
      <c r="B4920" s="9"/>
    </row>
    <row r="4921" spans="2:2" x14ac:dyDescent="0.25">
      <c r="B4921" s="9"/>
    </row>
    <row r="4922" spans="2:2" x14ac:dyDescent="0.25">
      <c r="B4922" s="9"/>
    </row>
    <row r="4923" spans="2:2" x14ac:dyDescent="0.25">
      <c r="B4923" s="9"/>
    </row>
    <row r="4924" spans="2:2" x14ac:dyDescent="0.25">
      <c r="B4924" s="9"/>
    </row>
    <row r="4925" spans="2:2" x14ac:dyDescent="0.25">
      <c r="B4925" s="9"/>
    </row>
    <row r="4926" spans="2:2" x14ac:dyDescent="0.25">
      <c r="B4926" s="9"/>
    </row>
    <row r="4927" spans="2:2" x14ac:dyDescent="0.25">
      <c r="B4927" s="9"/>
    </row>
    <row r="4928" spans="2:2" x14ac:dyDescent="0.25">
      <c r="B4928" s="9"/>
    </row>
    <row r="4929" spans="2:2" x14ac:dyDescent="0.25">
      <c r="B4929" s="9"/>
    </row>
    <row r="4930" spans="2:2" x14ac:dyDescent="0.25">
      <c r="B4930" s="9"/>
    </row>
    <row r="4931" spans="2:2" x14ac:dyDescent="0.25">
      <c r="B4931" s="9"/>
    </row>
    <row r="4932" spans="2:2" x14ac:dyDescent="0.25">
      <c r="B4932" s="9"/>
    </row>
    <row r="4933" spans="2:2" x14ac:dyDescent="0.25">
      <c r="B4933" s="9"/>
    </row>
    <row r="4934" spans="2:2" x14ac:dyDescent="0.25">
      <c r="B4934" s="9"/>
    </row>
    <row r="4935" spans="2:2" x14ac:dyDescent="0.25">
      <c r="B4935" s="9"/>
    </row>
    <row r="4936" spans="2:2" x14ac:dyDescent="0.25">
      <c r="B4936" s="9"/>
    </row>
    <row r="4937" spans="2:2" x14ac:dyDescent="0.25">
      <c r="B4937" s="9"/>
    </row>
    <row r="4938" spans="2:2" x14ac:dyDescent="0.25">
      <c r="B4938" s="9"/>
    </row>
    <row r="4939" spans="2:2" x14ac:dyDescent="0.25">
      <c r="B4939" s="9"/>
    </row>
    <row r="4940" spans="2:2" x14ac:dyDescent="0.25">
      <c r="B4940" s="9"/>
    </row>
    <row r="4941" spans="2:2" x14ac:dyDescent="0.25">
      <c r="B4941" s="9"/>
    </row>
    <row r="4942" spans="2:2" x14ac:dyDescent="0.25">
      <c r="B4942" s="9"/>
    </row>
    <row r="4943" spans="2:2" x14ac:dyDescent="0.25">
      <c r="B4943" s="9"/>
    </row>
    <row r="4944" spans="2:2" x14ac:dyDescent="0.25">
      <c r="B4944" s="9"/>
    </row>
    <row r="4945" spans="2:2" x14ac:dyDescent="0.25">
      <c r="B4945" s="9"/>
    </row>
    <row r="4946" spans="2:2" x14ac:dyDescent="0.25">
      <c r="B4946" s="9"/>
    </row>
    <row r="4947" spans="2:2" x14ac:dyDescent="0.25">
      <c r="B4947" s="9"/>
    </row>
    <row r="4948" spans="2:2" x14ac:dyDescent="0.25">
      <c r="B4948" s="9"/>
    </row>
    <row r="4949" spans="2:2" x14ac:dyDescent="0.25">
      <c r="B4949" s="9"/>
    </row>
    <row r="4950" spans="2:2" x14ac:dyDescent="0.25">
      <c r="B4950" s="9"/>
    </row>
    <row r="4951" spans="2:2" x14ac:dyDescent="0.25">
      <c r="B4951" s="9"/>
    </row>
    <row r="4952" spans="2:2" x14ac:dyDescent="0.25">
      <c r="B4952" s="9"/>
    </row>
    <row r="4953" spans="2:2" x14ac:dyDescent="0.25">
      <c r="B4953" s="9"/>
    </row>
    <row r="4954" spans="2:2" x14ac:dyDescent="0.25">
      <c r="B4954" s="9"/>
    </row>
    <row r="4955" spans="2:2" x14ac:dyDescent="0.25">
      <c r="B4955" s="9"/>
    </row>
    <row r="4956" spans="2:2" x14ac:dyDescent="0.25">
      <c r="B4956" s="9"/>
    </row>
    <row r="4957" spans="2:2" x14ac:dyDescent="0.25">
      <c r="B4957" s="9"/>
    </row>
    <row r="4958" spans="2:2" x14ac:dyDescent="0.25">
      <c r="B4958" s="9"/>
    </row>
    <row r="4959" spans="2:2" x14ac:dyDescent="0.25">
      <c r="B4959" s="9"/>
    </row>
    <row r="4960" spans="2:2" x14ac:dyDescent="0.25">
      <c r="B4960" s="9"/>
    </row>
    <row r="4961" spans="2:2" x14ac:dyDescent="0.25">
      <c r="B4961" s="9"/>
    </row>
    <row r="4962" spans="2:2" x14ac:dyDescent="0.25">
      <c r="B4962" s="9"/>
    </row>
    <row r="4963" spans="2:2" x14ac:dyDescent="0.25">
      <c r="B4963" s="9"/>
    </row>
    <row r="4964" spans="2:2" x14ac:dyDescent="0.25">
      <c r="B4964" s="9"/>
    </row>
    <row r="4965" spans="2:2" x14ac:dyDescent="0.25">
      <c r="B4965" s="9"/>
    </row>
    <row r="4966" spans="2:2" x14ac:dyDescent="0.25">
      <c r="B4966" s="9"/>
    </row>
    <row r="4967" spans="2:2" x14ac:dyDescent="0.25">
      <c r="B4967" s="9"/>
    </row>
    <row r="4968" spans="2:2" x14ac:dyDescent="0.25">
      <c r="B4968" s="9"/>
    </row>
    <row r="4969" spans="2:2" x14ac:dyDescent="0.25">
      <c r="B4969" s="9"/>
    </row>
    <row r="4970" spans="2:2" x14ac:dyDescent="0.25">
      <c r="B4970" s="9"/>
    </row>
    <row r="4971" spans="2:2" x14ac:dyDescent="0.25">
      <c r="B4971" s="9"/>
    </row>
    <row r="4972" spans="2:2" x14ac:dyDescent="0.25">
      <c r="B4972" s="9"/>
    </row>
    <row r="4973" spans="2:2" x14ac:dyDescent="0.25">
      <c r="B4973" s="9"/>
    </row>
    <row r="4974" spans="2:2" x14ac:dyDescent="0.25">
      <c r="B4974" s="9"/>
    </row>
    <row r="4975" spans="2:2" x14ac:dyDescent="0.25">
      <c r="B4975" s="9"/>
    </row>
    <row r="4976" spans="2:2" x14ac:dyDescent="0.25">
      <c r="B4976" s="9"/>
    </row>
    <row r="4977" spans="2:2" x14ac:dyDescent="0.25">
      <c r="B4977" s="9"/>
    </row>
    <row r="4978" spans="2:2" x14ac:dyDescent="0.25">
      <c r="B4978" s="9"/>
    </row>
    <row r="4979" spans="2:2" x14ac:dyDescent="0.25">
      <c r="B4979" s="9"/>
    </row>
    <row r="4980" spans="2:2" x14ac:dyDescent="0.25">
      <c r="B4980" s="9"/>
    </row>
    <row r="4981" spans="2:2" x14ac:dyDescent="0.25">
      <c r="B4981" s="9"/>
    </row>
    <row r="4982" spans="2:2" x14ac:dyDescent="0.25">
      <c r="B4982" s="9"/>
    </row>
    <row r="4983" spans="2:2" x14ac:dyDescent="0.25">
      <c r="B4983" s="9"/>
    </row>
    <row r="4984" spans="2:2" x14ac:dyDescent="0.25">
      <c r="B4984" s="9"/>
    </row>
    <row r="4985" spans="2:2" x14ac:dyDescent="0.25">
      <c r="B4985" s="9"/>
    </row>
    <row r="4986" spans="2:2" x14ac:dyDescent="0.25">
      <c r="B4986" s="9"/>
    </row>
    <row r="4987" spans="2:2" x14ac:dyDescent="0.25">
      <c r="B4987" s="9"/>
    </row>
    <row r="4988" spans="2:2" x14ac:dyDescent="0.25">
      <c r="B4988" s="9"/>
    </row>
    <row r="4989" spans="2:2" x14ac:dyDescent="0.25">
      <c r="B4989" s="9"/>
    </row>
    <row r="4990" spans="2:2" x14ac:dyDescent="0.25">
      <c r="B4990" s="9"/>
    </row>
    <row r="4991" spans="2:2" x14ac:dyDescent="0.25">
      <c r="B4991" s="9"/>
    </row>
    <row r="4992" spans="2:2" x14ac:dyDescent="0.25">
      <c r="B4992" s="9"/>
    </row>
    <row r="4993" spans="2:2" x14ac:dyDescent="0.25">
      <c r="B4993" s="9"/>
    </row>
    <row r="4994" spans="2:2" x14ac:dyDescent="0.25">
      <c r="B4994" s="9"/>
    </row>
    <row r="4995" spans="2:2" x14ac:dyDescent="0.25">
      <c r="B4995" s="9"/>
    </row>
    <row r="4996" spans="2:2" x14ac:dyDescent="0.25">
      <c r="B4996" s="9"/>
    </row>
    <row r="4997" spans="2:2" x14ac:dyDescent="0.25">
      <c r="B4997" s="9"/>
    </row>
    <row r="4998" spans="2:2" x14ac:dyDescent="0.25">
      <c r="B4998" s="9"/>
    </row>
    <row r="4999" spans="2:2" x14ac:dyDescent="0.25">
      <c r="B4999" s="9"/>
    </row>
    <row r="5000" spans="2:2" x14ac:dyDescent="0.25">
      <c r="B5000" s="9"/>
    </row>
    <row r="5001" spans="2:2" x14ac:dyDescent="0.25">
      <c r="B5001" s="9"/>
    </row>
    <row r="5002" spans="2:2" x14ac:dyDescent="0.25">
      <c r="B5002" s="9"/>
    </row>
    <row r="5003" spans="2:2" x14ac:dyDescent="0.25">
      <c r="B5003" s="9"/>
    </row>
    <row r="5004" spans="2:2" x14ac:dyDescent="0.25">
      <c r="B5004" s="9"/>
    </row>
    <row r="5005" spans="2:2" x14ac:dyDescent="0.25">
      <c r="B5005" s="9"/>
    </row>
    <row r="5006" spans="2:2" x14ac:dyDescent="0.25">
      <c r="B5006" s="9"/>
    </row>
    <row r="5007" spans="2:2" x14ac:dyDescent="0.25">
      <c r="B5007" s="9"/>
    </row>
    <row r="5008" spans="2:2" x14ac:dyDescent="0.25">
      <c r="B5008" s="9"/>
    </row>
    <row r="5009" spans="2:2" x14ac:dyDescent="0.25">
      <c r="B5009" s="9"/>
    </row>
    <row r="5010" spans="2:2" x14ac:dyDescent="0.25">
      <c r="B5010" s="9"/>
    </row>
    <row r="5011" spans="2:2" x14ac:dyDescent="0.25">
      <c r="B5011" s="9"/>
    </row>
    <row r="5012" spans="2:2" x14ac:dyDescent="0.25">
      <c r="B5012" s="9"/>
    </row>
    <row r="5013" spans="2:2" x14ac:dyDescent="0.25">
      <c r="B5013" s="9"/>
    </row>
    <row r="5014" spans="2:2" x14ac:dyDescent="0.25">
      <c r="B5014" s="9"/>
    </row>
    <row r="5015" spans="2:2" x14ac:dyDescent="0.25">
      <c r="B5015" s="9"/>
    </row>
    <row r="5016" spans="2:2" x14ac:dyDescent="0.25">
      <c r="B5016" s="9"/>
    </row>
    <row r="5017" spans="2:2" x14ac:dyDescent="0.25">
      <c r="B5017" s="9"/>
    </row>
    <row r="5018" spans="2:2" x14ac:dyDescent="0.25">
      <c r="B5018" s="9"/>
    </row>
    <row r="5019" spans="2:2" x14ac:dyDescent="0.25">
      <c r="B5019" s="9"/>
    </row>
    <row r="5020" spans="2:2" x14ac:dyDescent="0.25">
      <c r="B5020" s="9"/>
    </row>
    <row r="5021" spans="2:2" x14ac:dyDescent="0.25">
      <c r="B5021" s="9"/>
    </row>
    <row r="5022" spans="2:2" x14ac:dyDescent="0.25">
      <c r="B5022" s="9"/>
    </row>
    <row r="5023" spans="2:2" x14ac:dyDescent="0.25">
      <c r="B5023" s="9"/>
    </row>
    <row r="5024" spans="2:2" x14ac:dyDescent="0.25">
      <c r="B5024" s="9"/>
    </row>
    <row r="5025" spans="2:2" x14ac:dyDescent="0.25">
      <c r="B5025" s="9"/>
    </row>
    <row r="5026" spans="2:2" x14ac:dyDescent="0.25">
      <c r="B5026" s="9"/>
    </row>
    <row r="5027" spans="2:2" x14ac:dyDescent="0.25">
      <c r="B5027" s="9"/>
    </row>
    <row r="5028" spans="2:2" x14ac:dyDescent="0.25">
      <c r="B5028" s="9"/>
    </row>
    <row r="5029" spans="2:2" x14ac:dyDescent="0.25">
      <c r="B5029" s="9"/>
    </row>
    <row r="5030" spans="2:2" x14ac:dyDescent="0.25">
      <c r="B5030" s="9"/>
    </row>
    <row r="5031" spans="2:2" x14ac:dyDescent="0.25">
      <c r="B5031" s="9"/>
    </row>
    <row r="5032" spans="2:2" x14ac:dyDescent="0.25">
      <c r="B5032" s="9"/>
    </row>
    <row r="5033" spans="2:2" x14ac:dyDescent="0.25">
      <c r="B5033" s="9"/>
    </row>
    <row r="5034" spans="2:2" x14ac:dyDescent="0.25">
      <c r="B5034" s="9"/>
    </row>
    <row r="5035" spans="2:2" x14ac:dyDescent="0.25">
      <c r="B5035" s="9"/>
    </row>
    <row r="5036" spans="2:2" x14ac:dyDescent="0.25">
      <c r="B5036" s="9"/>
    </row>
    <row r="5037" spans="2:2" x14ac:dyDescent="0.25">
      <c r="B5037" s="9"/>
    </row>
    <row r="5038" spans="2:2" x14ac:dyDescent="0.25">
      <c r="B5038" s="9"/>
    </row>
    <row r="5039" spans="2:2" x14ac:dyDescent="0.25">
      <c r="B5039" s="9"/>
    </row>
    <row r="5040" spans="2:2" x14ac:dyDescent="0.25">
      <c r="B5040" s="9"/>
    </row>
    <row r="5041" spans="2:2" x14ac:dyDescent="0.25">
      <c r="B5041" s="9"/>
    </row>
    <row r="5042" spans="2:2" x14ac:dyDescent="0.25">
      <c r="B5042" s="9"/>
    </row>
    <row r="5043" spans="2:2" x14ac:dyDescent="0.25">
      <c r="B5043" s="9"/>
    </row>
    <row r="5044" spans="2:2" x14ac:dyDescent="0.25">
      <c r="B5044" s="9"/>
    </row>
    <row r="5045" spans="2:2" x14ac:dyDescent="0.25">
      <c r="B5045" s="9"/>
    </row>
    <row r="5046" spans="2:2" x14ac:dyDescent="0.25">
      <c r="B5046" s="9"/>
    </row>
    <row r="5047" spans="2:2" x14ac:dyDescent="0.25">
      <c r="B5047" s="9"/>
    </row>
    <row r="5048" spans="2:2" x14ac:dyDescent="0.25">
      <c r="B5048" s="9"/>
    </row>
    <row r="5049" spans="2:2" x14ac:dyDescent="0.25">
      <c r="B5049" s="9"/>
    </row>
    <row r="5050" spans="2:2" x14ac:dyDescent="0.25">
      <c r="B5050" s="9"/>
    </row>
    <row r="5051" spans="2:2" x14ac:dyDescent="0.25">
      <c r="B5051" s="9"/>
    </row>
    <row r="5052" spans="2:2" x14ac:dyDescent="0.25">
      <c r="B5052" s="9"/>
    </row>
    <row r="5053" spans="2:2" x14ac:dyDescent="0.25">
      <c r="B5053" s="9"/>
    </row>
    <row r="5054" spans="2:2" x14ac:dyDescent="0.25">
      <c r="B5054" s="9"/>
    </row>
    <row r="5055" spans="2:2" x14ac:dyDescent="0.25">
      <c r="B5055" s="9"/>
    </row>
    <row r="5056" spans="2:2" x14ac:dyDescent="0.25">
      <c r="B5056" s="9"/>
    </row>
    <row r="5057" spans="2:2" x14ac:dyDescent="0.25">
      <c r="B5057" s="9"/>
    </row>
    <row r="5058" spans="2:2" x14ac:dyDescent="0.25">
      <c r="B5058" s="9"/>
    </row>
    <row r="5059" spans="2:2" x14ac:dyDescent="0.25">
      <c r="B5059" s="9"/>
    </row>
    <row r="5060" spans="2:2" x14ac:dyDescent="0.25">
      <c r="B5060" s="9"/>
    </row>
    <row r="5061" spans="2:2" x14ac:dyDescent="0.25">
      <c r="B5061" s="9"/>
    </row>
    <row r="5062" spans="2:2" x14ac:dyDescent="0.25">
      <c r="B5062" s="9"/>
    </row>
    <row r="5063" spans="2:2" x14ac:dyDescent="0.25">
      <c r="B5063" s="9"/>
    </row>
    <row r="5064" spans="2:2" x14ac:dyDescent="0.25">
      <c r="B5064" s="9"/>
    </row>
    <row r="5065" spans="2:2" x14ac:dyDescent="0.25">
      <c r="B5065" s="9"/>
    </row>
    <row r="5066" spans="2:2" x14ac:dyDescent="0.25">
      <c r="B5066" s="9"/>
    </row>
    <row r="5067" spans="2:2" x14ac:dyDescent="0.25">
      <c r="B5067" s="9"/>
    </row>
    <row r="5068" spans="2:2" x14ac:dyDescent="0.25">
      <c r="B5068" s="9"/>
    </row>
    <row r="5069" spans="2:2" x14ac:dyDescent="0.25">
      <c r="B5069" s="9"/>
    </row>
    <row r="5070" spans="2:2" x14ac:dyDescent="0.25">
      <c r="B5070" s="9"/>
    </row>
    <row r="5071" spans="2:2" x14ac:dyDescent="0.25">
      <c r="B5071" s="9"/>
    </row>
    <row r="5072" spans="2:2" x14ac:dyDescent="0.25">
      <c r="B5072" s="9"/>
    </row>
    <row r="5073" spans="2:2" x14ac:dyDescent="0.25">
      <c r="B5073" s="9"/>
    </row>
    <row r="5074" spans="2:2" x14ac:dyDescent="0.25">
      <c r="B5074" s="9"/>
    </row>
    <row r="5075" spans="2:2" x14ac:dyDescent="0.25">
      <c r="B5075" s="9"/>
    </row>
    <row r="5076" spans="2:2" x14ac:dyDescent="0.25">
      <c r="B5076" s="9"/>
    </row>
    <row r="5077" spans="2:2" x14ac:dyDescent="0.25">
      <c r="B5077" s="9"/>
    </row>
    <row r="5078" spans="2:2" x14ac:dyDescent="0.25">
      <c r="B5078" s="9"/>
    </row>
    <row r="5079" spans="2:2" x14ac:dyDescent="0.25">
      <c r="B5079" s="9"/>
    </row>
    <row r="5080" spans="2:2" x14ac:dyDescent="0.25">
      <c r="B5080" s="9"/>
    </row>
    <row r="5081" spans="2:2" x14ac:dyDescent="0.25">
      <c r="B5081" s="9"/>
    </row>
    <row r="5082" spans="2:2" x14ac:dyDescent="0.25">
      <c r="B5082" s="9"/>
    </row>
    <row r="5083" spans="2:2" x14ac:dyDescent="0.25">
      <c r="B5083" s="9"/>
    </row>
    <row r="5084" spans="2:2" x14ac:dyDescent="0.25">
      <c r="B5084" s="9"/>
    </row>
    <row r="5085" spans="2:2" x14ac:dyDescent="0.25">
      <c r="B5085" s="9"/>
    </row>
    <row r="5086" spans="2:2" x14ac:dyDescent="0.25">
      <c r="B5086" s="9"/>
    </row>
    <row r="5087" spans="2:2" x14ac:dyDescent="0.25">
      <c r="B5087" s="9"/>
    </row>
    <row r="5088" spans="2:2" x14ac:dyDescent="0.25">
      <c r="B5088" s="9"/>
    </row>
    <row r="5089" spans="2:2" x14ac:dyDescent="0.25">
      <c r="B5089" s="9"/>
    </row>
    <row r="5090" spans="2:2" x14ac:dyDescent="0.25">
      <c r="B5090" s="9"/>
    </row>
    <row r="5091" spans="2:2" x14ac:dyDescent="0.25">
      <c r="B5091" s="9"/>
    </row>
    <row r="5092" spans="2:2" x14ac:dyDescent="0.25">
      <c r="B5092" s="9"/>
    </row>
    <row r="5093" spans="2:2" x14ac:dyDescent="0.25">
      <c r="B5093" s="9"/>
    </row>
    <row r="5094" spans="2:2" x14ac:dyDescent="0.25">
      <c r="B5094" s="9"/>
    </row>
    <row r="5095" spans="2:2" x14ac:dyDescent="0.25">
      <c r="B5095" s="9"/>
    </row>
    <row r="5096" spans="2:2" x14ac:dyDescent="0.25">
      <c r="B5096" s="9"/>
    </row>
    <row r="5097" spans="2:2" x14ac:dyDescent="0.25">
      <c r="B5097" s="9"/>
    </row>
    <row r="5098" spans="2:2" x14ac:dyDescent="0.25">
      <c r="B5098" s="9"/>
    </row>
    <row r="5099" spans="2:2" x14ac:dyDescent="0.25">
      <c r="B5099" s="9"/>
    </row>
    <row r="5100" spans="2:2" x14ac:dyDescent="0.25">
      <c r="B5100" s="9"/>
    </row>
    <row r="5101" spans="2:2" x14ac:dyDescent="0.25">
      <c r="B5101" s="9"/>
    </row>
    <row r="5102" spans="2:2" x14ac:dyDescent="0.25">
      <c r="B5102" s="9"/>
    </row>
    <row r="5103" spans="2:2" x14ac:dyDescent="0.25">
      <c r="B5103" s="9"/>
    </row>
    <row r="5104" spans="2:2" x14ac:dyDescent="0.25">
      <c r="B5104" s="9"/>
    </row>
    <row r="5105" spans="2:2" x14ac:dyDescent="0.25">
      <c r="B5105" s="9"/>
    </row>
    <row r="5106" spans="2:2" x14ac:dyDescent="0.25">
      <c r="B5106" s="9"/>
    </row>
    <row r="5107" spans="2:2" x14ac:dyDescent="0.25">
      <c r="B5107" s="9"/>
    </row>
    <row r="5108" spans="2:2" x14ac:dyDescent="0.25">
      <c r="B5108" s="9"/>
    </row>
    <row r="5109" spans="2:2" x14ac:dyDescent="0.25">
      <c r="B5109" s="9"/>
    </row>
    <row r="5110" spans="2:2" x14ac:dyDescent="0.25">
      <c r="B5110" s="9"/>
    </row>
    <row r="5111" spans="2:2" x14ac:dyDescent="0.25">
      <c r="B5111" s="9"/>
    </row>
    <row r="5112" spans="2:2" x14ac:dyDescent="0.25">
      <c r="B5112" s="9"/>
    </row>
    <row r="5113" spans="2:2" x14ac:dyDescent="0.25">
      <c r="B5113" s="9"/>
    </row>
    <row r="5114" spans="2:2" x14ac:dyDescent="0.25">
      <c r="B5114" s="9"/>
    </row>
    <row r="5115" spans="2:2" x14ac:dyDescent="0.25">
      <c r="B5115" s="9"/>
    </row>
    <row r="5116" spans="2:2" x14ac:dyDescent="0.25">
      <c r="B5116" s="9"/>
    </row>
    <row r="5117" spans="2:2" x14ac:dyDescent="0.25">
      <c r="B5117" s="9"/>
    </row>
    <row r="5118" spans="2:2" x14ac:dyDescent="0.25">
      <c r="B5118" s="9"/>
    </row>
    <row r="5119" spans="2:2" x14ac:dyDescent="0.25">
      <c r="B5119" s="9"/>
    </row>
    <row r="5120" spans="2:2" x14ac:dyDescent="0.25">
      <c r="B5120" s="9"/>
    </row>
    <row r="5121" spans="2:2" x14ac:dyDescent="0.25">
      <c r="B5121" s="9"/>
    </row>
    <row r="5122" spans="2:2" x14ac:dyDescent="0.25">
      <c r="B5122" s="9"/>
    </row>
    <row r="5123" spans="2:2" x14ac:dyDescent="0.25">
      <c r="B5123" s="9"/>
    </row>
    <row r="5124" spans="2:2" x14ac:dyDescent="0.25">
      <c r="B5124" s="9"/>
    </row>
    <row r="5125" spans="2:2" x14ac:dyDescent="0.25">
      <c r="B5125" s="9"/>
    </row>
    <row r="5126" spans="2:2" x14ac:dyDescent="0.25">
      <c r="B5126" s="9"/>
    </row>
    <row r="5127" spans="2:2" x14ac:dyDescent="0.25">
      <c r="B5127" s="9"/>
    </row>
    <row r="5128" spans="2:2" x14ac:dyDescent="0.25">
      <c r="B5128" s="9"/>
    </row>
    <row r="5129" spans="2:2" x14ac:dyDescent="0.25">
      <c r="B5129" s="9"/>
    </row>
    <row r="5130" spans="2:2" x14ac:dyDescent="0.25">
      <c r="B5130" s="9"/>
    </row>
    <row r="5131" spans="2:2" x14ac:dyDescent="0.25">
      <c r="B5131" s="9"/>
    </row>
    <row r="5132" spans="2:2" x14ac:dyDescent="0.25">
      <c r="B5132" s="9"/>
    </row>
    <row r="5133" spans="2:2" x14ac:dyDescent="0.25">
      <c r="B5133" s="9"/>
    </row>
    <row r="5134" spans="2:2" x14ac:dyDescent="0.25">
      <c r="B5134" s="9"/>
    </row>
    <row r="5135" spans="2:2" x14ac:dyDescent="0.25">
      <c r="B5135" s="9"/>
    </row>
    <row r="5136" spans="2:2" x14ac:dyDescent="0.25">
      <c r="B5136" s="9"/>
    </row>
    <row r="5137" spans="2:2" x14ac:dyDescent="0.25">
      <c r="B5137" s="9"/>
    </row>
    <row r="5138" spans="2:2" x14ac:dyDescent="0.25">
      <c r="B5138" s="9"/>
    </row>
    <row r="5139" spans="2:2" x14ac:dyDescent="0.25">
      <c r="B5139" s="9"/>
    </row>
    <row r="5140" spans="2:2" x14ac:dyDescent="0.25">
      <c r="B5140" s="9"/>
    </row>
    <row r="5141" spans="2:2" x14ac:dyDescent="0.25">
      <c r="B5141" s="9"/>
    </row>
    <row r="5142" spans="2:2" x14ac:dyDescent="0.25">
      <c r="B5142" s="9"/>
    </row>
    <row r="5143" spans="2:2" x14ac:dyDescent="0.25">
      <c r="B5143" s="9"/>
    </row>
    <row r="5144" spans="2:2" x14ac:dyDescent="0.25">
      <c r="B5144" s="9"/>
    </row>
    <row r="5145" spans="2:2" x14ac:dyDescent="0.25">
      <c r="B5145" s="9"/>
    </row>
    <row r="5146" spans="2:2" x14ac:dyDescent="0.25">
      <c r="B5146" s="9"/>
    </row>
    <row r="5147" spans="2:2" x14ac:dyDescent="0.25">
      <c r="B5147" s="9"/>
    </row>
    <row r="5148" spans="2:2" x14ac:dyDescent="0.25">
      <c r="B5148" s="9"/>
    </row>
    <row r="5149" spans="2:2" x14ac:dyDescent="0.25">
      <c r="B5149" s="9"/>
    </row>
    <row r="5150" spans="2:2" x14ac:dyDescent="0.25">
      <c r="B5150" s="9"/>
    </row>
    <row r="5151" spans="2:2" x14ac:dyDescent="0.25">
      <c r="B5151" s="9"/>
    </row>
    <row r="5152" spans="2:2" x14ac:dyDescent="0.25">
      <c r="B5152" s="9"/>
    </row>
    <row r="5153" spans="2:2" x14ac:dyDescent="0.25">
      <c r="B5153" s="9"/>
    </row>
    <row r="5154" spans="2:2" x14ac:dyDescent="0.25">
      <c r="B5154" s="9"/>
    </row>
    <row r="5155" spans="2:2" x14ac:dyDescent="0.25">
      <c r="B5155" s="9"/>
    </row>
    <row r="5156" spans="2:2" x14ac:dyDescent="0.25">
      <c r="B5156" s="9"/>
    </row>
    <row r="5157" spans="2:2" x14ac:dyDescent="0.25">
      <c r="B5157" s="9"/>
    </row>
    <row r="5158" spans="2:2" x14ac:dyDescent="0.25">
      <c r="B5158" s="9"/>
    </row>
    <row r="5159" spans="2:2" x14ac:dyDescent="0.25">
      <c r="B5159" s="9"/>
    </row>
    <row r="5160" spans="2:2" x14ac:dyDescent="0.25">
      <c r="B5160" s="9"/>
    </row>
    <row r="5161" spans="2:2" x14ac:dyDescent="0.25">
      <c r="B5161" s="9"/>
    </row>
    <row r="5162" spans="2:2" x14ac:dyDescent="0.25">
      <c r="B5162" s="9"/>
    </row>
    <row r="5163" spans="2:2" x14ac:dyDescent="0.25">
      <c r="B5163" s="9"/>
    </row>
    <row r="5164" spans="2:2" x14ac:dyDescent="0.25">
      <c r="B5164" s="9"/>
    </row>
    <row r="5165" spans="2:2" x14ac:dyDescent="0.25">
      <c r="B5165" s="9"/>
    </row>
    <row r="5166" spans="2:2" x14ac:dyDescent="0.25">
      <c r="B5166" s="9"/>
    </row>
    <row r="5167" spans="2:2" x14ac:dyDescent="0.25">
      <c r="B5167" s="9"/>
    </row>
    <row r="5168" spans="2:2" x14ac:dyDescent="0.25">
      <c r="B5168" s="9"/>
    </row>
    <row r="5169" spans="2:2" x14ac:dyDescent="0.25">
      <c r="B5169" s="9"/>
    </row>
    <row r="5170" spans="2:2" x14ac:dyDescent="0.25">
      <c r="B5170" s="9"/>
    </row>
    <row r="5171" spans="2:2" x14ac:dyDescent="0.25">
      <c r="B5171" s="9"/>
    </row>
    <row r="5172" spans="2:2" x14ac:dyDescent="0.25">
      <c r="B5172" s="9"/>
    </row>
    <row r="5173" spans="2:2" x14ac:dyDescent="0.25">
      <c r="B5173" s="9"/>
    </row>
    <row r="5174" spans="2:2" x14ac:dyDescent="0.25">
      <c r="B5174" s="9"/>
    </row>
    <row r="5175" spans="2:2" x14ac:dyDescent="0.25">
      <c r="B5175" s="9"/>
    </row>
    <row r="5176" spans="2:2" x14ac:dyDescent="0.25">
      <c r="B5176" s="9"/>
    </row>
    <row r="5177" spans="2:2" x14ac:dyDescent="0.25">
      <c r="B5177" s="9"/>
    </row>
    <row r="5178" spans="2:2" x14ac:dyDescent="0.25">
      <c r="B5178" s="9"/>
    </row>
    <row r="5179" spans="2:2" x14ac:dyDescent="0.25">
      <c r="B5179" s="9"/>
    </row>
    <row r="5180" spans="2:2" x14ac:dyDescent="0.25">
      <c r="B5180" s="9"/>
    </row>
    <row r="5181" spans="2:2" x14ac:dyDescent="0.25">
      <c r="B5181" s="9"/>
    </row>
    <row r="5182" spans="2:2" x14ac:dyDescent="0.25">
      <c r="B5182" s="9"/>
    </row>
    <row r="5183" spans="2:2" x14ac:dyDescent="0.25">
      <c r="B5183" s="9"/>
    </row>
    <row r="5184" spans="2:2" x14ac:dyDescent="0.25">
      <c r="B5184" s="9"/>
    </row>
    <row r="5185" spans="2:2" x14ac:dyDescent="0.25">
      <c r="B5185" s="9"/>
    </row>
    <row r="5186" spans="2:2" x14ac:dyDescent="0.25">
      <c r="B5186" s="9"/>
    </row>
    <row r="5187" spans="2:2" x14ac:dyDescent="0.25">
      <c r="B5187" s="9"/>
    </row>
    <row r="5188" spans="2:2" x14ac:dyDescent="0.25">
      <c r="B5188" s="9"/>
    </row>
    <row r="5189" spans="2:2" x14ac:dyDescent="0.25">
      <c r="B5189" s="9"/>
    </row>
    <row r="5190" spans="2:2" x14ac:dyDescent="0.25">
      <c r="B5190" s="9"/>
    </row>
    <row r="5191" spans="2:2" x14ac:dyDescent="0.25">
      <c r="B5191" s="9"/>
    </row>
    <row r="5192" spans="2:2" x14ac:dyDescent="0.25">
      <c r="B5192" s="9"/>
    </row>
    <row r="5193" spans="2:2" x14ac:dyDescent="0.25">
      <c r="B5193" s="9"/>
    </row>
    <row r="5194" spans="2:2" x14ac:dyDescent="0.25">
      <c r="B5194" s="9"/>
    </row>
    <row r="5195" spans="2:2" x14ac:dyDescent="0.25">
      <c r="B5195" s="9"/>
    </row>
    <row r="5196" spans="2:2" x14ac:dyDescent="0.25">
      <c r="B5196" s="9"/>
    </row>
    <row r="5197" spans="2:2" x14ac:dyDescent="0.25">
      <c r="B5197" s="9"/>
    </row>
    <row r="5198" spans="2:2" x14ac:dyDescent="0.25">
      <c r="B5198" s="9"/>
    </row>
    <row r="5199" spans="2:2" x14ac:dyDescent="0.25">
      <c r="B5199" s="9"/>
    </row>
    <row r="5200" spans="2:2" x14ac:dyDescent="0.25">
      <c r="B5200" s="9"/>
    </row>
    <row r="5201" spans="2:2" x14ac:dyDescent="0.25">
      <c r="B5201" s="9"/>
    </row>
    <row r="5202" spans="2:2" x14ac:dyDescent="0.25">
      <c r="B5202" s="9"/>
    </row>
    <row r="5203" spans="2:2" x14ac:dyDescent="0.25">
      <c r="B5203" s="9"/>
    </row>
    <row r="5204" spans="2:2" x14ac:dyDescent="0.25">
      <c r="B5204" s="9"/>
    </row>
    <row r="5205" spans="2:2" x14ac:dyDescent="0.25">
      <c r="B5205" s="9"/>
    </row>
    <row r="5206" spans="2:2" x14ac:dyDescent="0.25">
      <c r="B5206" s="9"/>
    </row>
    <row r="5207" spans="2:2" x14ac:dyDescent="0.25">
      <c r="B5207" s="9"/>
    </row>
    <row r="5208" spans="2:2" x14ac:dyDescent="0.25">
      <c r="B5208" s="9"/>
    </row>
    <row r="5209" spans="2:2" x14ac:dyDescent="0.25">
      <c r="B5209" s="9"/>
    </row>
    <row r="5210" spans="2:2" x14ac:dyDescent="0.25">
      <c r="B5210" s="9"/>
    </row>
    <row r="5211" spans="2:2" x14ac:dyDescent="0.25">
      <c r="B5211" s="9"/>
    </row>
    <row r="5212" spans="2:2" x14ac:dyDescent="0.25">
      <c r="B5212" s="9"/>
    </row>
    <row r="5213" spans="2:2" x14ac:dyDescent="0.25">
      <c r="B5213" s="9"/>
    </row>
    <row r="5214" spans="2:2" x14ac:dyDescent="0.25">
      <c r="B5214" s="9"/>
    </row>
    <row r="5215" spans="2:2" x14ac:dyDescent="0.25">
      <c r="B5215" s="9"/>
    </row>
    <row r="5216" spans="2:2" x14ac:dyDescent="0.25">
      <c r="B5216" s="9"/>
    </row>
    <row r="5217" spans="2:2" x14ac:dyDescent="0.25">
      <c r="B5217" s="9"/>
    </row>
    <row r="5218" spans="2:2" x14ac:dyDescent="0.25">
      <c r="B5218" s="9"/>
    </row>
    <row r="5219" spans="2:2" x14ac:dyDescent="0.25">
      <c r="B5219" s="9"/>
    </row>
    <row r="5220" spans="2:2" x14ac:dyDescent="0.25">
      <c r="B5220" s="9"/>
    </row>
    <row r="5221" spans="2:2" x14ac:dyDescent="0.25">
      <c r="B5221" s="9"/>
    </row>
    <row r="5222" spans="2:2" x14ac:dyDescent="0.25">
      <c r="B5222" s="9"/>
    </row>
    <row r="5223" spans="2:2" x14ac:dyDescent="0.25">
      <c r="B5223" s="9"/>
    </row>
    <row r="5224" spans="2:2" x14ac:dyDescent="0.25">
      <c r="B5224" s="9"/>
    </row>
    <row r="5225" spans="2:2" x14ac:dyDescent="0.25">
      <c r="B5225" s="9"/>
    </row>
    <row r="5226" spans="2:2" x14ac:dyDescent="0.25">
      <c r="B5226" s="9"/>
    </row>
    <row r="5227" spans="2:2" x14ac:dyDescent="0.25">
      <c r="B5227" s="9"/>
    </row>
    <row r="5228" spans="2:2" x14ac:dyDescent="0.25">
      <c r="B5228" s="9"/>
    </row>
    <row r="5229" spans="2:2" x14ac:dyDescent="0.25">
      <c r="B5229" s="9"/>
    </row>
    <row r="5230" spans="2:2" x14ac:dyDescent="0.25">
      <c r="B5230" s="9"/>
    </row>
    <row r="5231" spans="2:2" x14ac:dyDescent="0.25">
      <c r="B5231" s="9"/>
    </row>
    <row r="5232" spans="2:2" x14ac:dyDescent="0.25">
      <c r="B5232" s="9"/>
    </row>
    <row r="5233" spans="2:2" x14ac:dyDescent="0.25">
      <c r="B5233" s="9"/>
    </row>
    <row r="5234" spans="2:2" x14ac:dyDescent="0.25">
      <c r="B5234" s="9"/>
    </row>
    <row r="5235" spans="2:2" x14ac:dyDescent="0.25">
      <c r="B5235" s="9"/>
    </row>
    <row r="5236" spans="2:2" x14ac:dyDescent="0.25">
      <c r="B5236" s="9"/>
    </row>
    <row r="5237" spans="2:2" x14ac:dyDescent="0.25">
      <c r="B5237" s="9"/>
    </row>
    <row r="5238" spans="2:2" x14ac:dyDescent="0.25">
      <c r="B5238" s="9"/>
    </row>
    <row r="5239" spans="2:2" x14ac:dyDescent="0.25">
      <c r="B5239" s="9"/>
    </row>
    <row r="5240" spans="2:2" x14ac:dyDescent="0.25">
      <c r="B5240" s="9"/>
    </row>
    <row r="5241" spans="2:2" x14ac:dyDescent="0.25">
      <c r="B5241" s="9"/>
    </row>
    <row r="5242" spans="2:2" x14ac:dyDescent="0.25">
      <c r="B5242" s="9"/>
    </row>
    <row r="5243" spans="2:2" x14ac:dyDescent="0.25">
      <c r="B5243" s="9"/>
    </row>
    <row r="5244" spans="2:2" x14ac:dyDescent="0.25">
      <c r="B5244" s="9"/>
    </row>
    <row r="5245" spans="2:2" x14ac:dyDescent="0.25">
      <c r="B5245" s="9"/>
    </row>
    <row r="5246" spans="2:2" x14ac:dyDescent="0.25">
      <c r="B5246" s="9"/>
    </row>
    <row r="5247" spans="2:2" x14ac:dyDescent="0.25">
      <c r="B5247" s="9"/>
    </row>
    <row r="5248" spans="2:2" x14ac:dyDescent="0.25">
      <c r="B5248" s="9"/>
    </row>
    <row r="5249" spans="2:2" x14ac:dyDescent="0.25">
      <c r="B5249" s="9"/>
    </row>
    <row r="5250" spans="2:2" x14ac:dyDescent="0.25">
      <c r="B5250" s="9"/>
    </row>
    <row r="5251" spans="2:2" x14ac:dyDescent="0.25">
      <c r="B5251" s="9"/>
    </row>
    <row r="5252" spans="2:2" x14ac:dyDescent="0.25">
      <c r="B5252" s="9"/>
    </row>
    <row r="5253" spans="2:2" x14ac:dyDescent="0.25">
      <c r="B5253" s="9"/>
    </row>
    <row r="5254" spans="2:2" x14ac:dyDescent="0.25">
      <c r="B5254" s="9"/>
    </row>
    <row r="5255" spans="2:2" x14ac:dyDescent="0.25">
      <c r="B5255" s="9"/>
    </row>
    <row r="5256" spans="2:2" x14ac:dyDescent="0.25">
      <c r="B5256" s="9"/>
    </row>
    <row r="5257" spans="2:2" x14ac:dyDescent="0.25">
      <c r="B5257" s="9"/>
    </row>
    <row r="5258" spans="2:2" x14ac:dyDescent="0.25">
      <c r="B5258" s="9"/>
    </row>
    <row r="5259" spans="2:2" x14ac:dyDescent="0.25">
      <c r="B5259" s="9"/>
    </row>
    <row r="5260" spans="2:2" x14ac:dyDescent="0.25">
      <c r="B5260" s="9"/>
    </row>
    <row r="5261" spans="2:2" x14ac:dyDescent="0.25">
      <c r="B5261" s="9"/>
    </row>
    <row r="5262" spans="2:2" x14ac:dyDescent="0.25">
      <c r="B5262" s="9"/>
    </row>
    <row r="5263" spans="2:2" x14ac:dyDescent="0.25">
      <c r="B5263" s="9"/>
    </row>
    <row r="5264" spans="2:2" x14ac:dyDescent="0.25">
      <c r="B5264" s="9"/>
    </row>
    <row r="5265" spans="2:2" x14ac:dyDescent="0.25">
      <c r="B5265" s="9"/>
    </row>
    <row r="5266" spans="2:2" x14ac:dyDescent="0.25">
      <c r="B5266" s="9"/>
    </row>
    <row r="5267" spans="2:2" x14ac:dyDescent="0.25">
      <c r="B5267" s="9"/>
    </row>
    <row r="5268" spans="2:2" x14ac:dyDescent="0.25">
      <c r="B5268" s="9"/>
    </row>
    <row r="5269" spans="2:2" x14ac:dyDescent="0.25">
      <c r="B5269" s="9"/>
    </row>
    <row r="5270" spans="2:2" x14ac:dyDescent="0.25">
      <c r="B5270" s="9"/>
    </row>
    <row r="5271" spans="2:2" x14ac:dyDescent="0.25">
      <c r="B5271" s="9"/>
    </row>
    <row r="5272" spans="2:2" x14ac:dyDescent="0.25">
      <c r="B5272" s="9"/>
    </row>
    <row r="5273" spans="2:2" x14ac:dyDescent="0.25">
      <c r="B5273" s="9"/>
    </row>
    <row r="5274" spans="2:2" x14ac:dyDescent="0.25">
      <c r="B5274" s="9"/>
    </row>
    <row r="5275" spans="2:2" x14ac:dyDescent="0.25">
      <c r="B5275" s="9"/>
    </row>
    <row r="5276" spans="2:2" x14ac:dyDescent="0.25">
      <c r="B5276" s="9"/>
    </row>
    <row r="5277" spans="2:2" x14ac:dyDescent="0.25">
      <c r="B5277" s="9"/>
    </row>
    <row r="5278" spans="2:2" x14ac:dyDescent="0.25">
      <c r="B5278" s="9"/>
    </row>
    <row r="5279" spans="2:2" x14ac:dyDescent="0.25">
      <c r="B5279" s="9"/>
    </row>
    <row r="5280" spans="2:2" x14ac:dyDescent="0.25">
      <c r="B5280" s="9"/>
    </row>
    <row r="5281" spans="2:2" x14ac:dyDescent="0.25">
      <c r="B5281" s="9"/>
    </row>
    <row r="5282" spans="2:2" x14ac:dyDescent="0.25">
      <c r="B5282" s="9"/>
    </row>
    <row r="5283" spans="2:2" x14ac:dyDescent="0.25">
      <c r="B5283" s="9"/>
    </row>
    <row r="5284" spans="2:2" x14ac:dyDescent="0.25">
      <c r="B5284" s="9"/>
    </row>
    <row r="5285" spans="2:2" x14ac:dyDescent="0.25">
      <c r="B5285" s="9"/>
    </row>
    <row r="5286" spans="2:2" x14ac:dyDescent="0.25">
      <c r="B5286" s="9"/>
    </row>
    <row r="5287" spans="2:2" x14ac:dyDescent="0.25">
      <c r="B5287" s="9"/>
    </row>
    <row r="5288" spans="2:2" x14ac:dyDescent="0.25">
      <c r="B5288" s="9"/>
    </row>
    <row r="5289" spans="2:2" x14ac:dyDescent="0.25">
      <c r="B5289" s="9"/>
    </row>
    <row r="5290" spans="2:2" x14ac:dyDescent="0.25">
      <c r="B5290" s="9"/>
    </row>
    <row r="5291" spans="2:2" x14ac:dyDescent="0.25">
      <c r="B5291" s="9"/>
    </row>
    <row r="5292" spans="2:2" x14ac:dyDescent="0.25">
      <c r="B5292" s="9"/>
    </row>
    <row r="5293" spans="2:2" x14ac:dyDescent="0.25">
      <c r="B5293" s="9"/>
    </row>
    <row r="5294" spans="2:2" x14ac:dyDescent="0.25">
      <c r="B5294" s="9"/>
    </row>
    <row r="5295" spans="2:2" x14ac:dyDescent="0.25">
      <c r="B5295" s="9"/>
    </row>
    <row r="5296" spans="2:2" x14ac:dyDescent="0.25">
      <c r="B5296" s="9"/>
    </row>
    <row r="5297" spans="2:2" x14ac:dyDescent="0.25">
      <c r="B5297" s="9"/>
    </row>
    <row r="5298" spans="2:2" x14ac:dyDescent="0.25">
      <c r="B5298" s="9"/>
    </row>
    <row r="5299" spans="2:2" x14ac:dyDescent="0.25">
      <c r="B5299" s="9"/>
    </row>
    <row r="5300" spans="2:2" x14ac:dyDescent="0.25">
      <c r="B5300" s="9"/>
    </row>
    <row r="5301" spans="2:2" x14ac:dyDescent="0.25">
      <c r="B5301" s="9"/>
    </row>
    <row r="5302" spans="2:2" x14ac:dyDescent="0.25">
      <c r="B5302" s="9"/>
    </row>
    <row r="5303" spans="2:2" x14ac:dyDescent="0.25">
      <c r="B5303" s="9"/>
    </row>
    <row r="5304" spans="2:2" x14ac:dyDescent="0.25">
      <c r="B5304" s="9"/>
    </row>
    <row r="5305" spans="2:2" x14ac:dyDescent="0.25">
      <c r="B5305" s="9"/>
    </row>
    <row r="5306" spans="2:2" x14ac:dyDescent="0.25">
      <c r="B5306" s="9"/>
    </row>
    <row r="5307" spans="2:2" x14ac:dyDescent="0.25">
      <c r="B5307" s="9"/>
    </row>
    <row r="5308" spans="2:2" x14ac:dyDescent="0.25">
      <c r="B5308" s="9"/>
    </row>
    <row r="5309" spans="2:2" x14ac:dyDescent="0.25">
      <c r="B5309" s="9"/>
    </row>
    <row r="5310" spans="2:2" x14ac:dyDescent="0.25">
      <c r="B5310" s="9"/>
    </row>
    <row r="5311" spans="2:2" x14ac:dyDescent="0.25">
      <c r="B5311" s="9"/>
    </row>
    <row r="5312" spans="2:2" x14ac:dyDescent="0.25">
      <c r="B5312" s="9"/>
    </row>
    <row r="5313" spans="2:2" x14ac:dyDescent="0.25">
      <c r="B5313" s="9"/>
    </row>
    <row r="5314" spans="2:2" x14ac:dyDescent="0.25">
      <c r="B5314" s="9"/>
    </row>
    <row r="5315" spans="2:2" x14ac:dyDescent="0.25">
      <c r="B5315" s="9"/>
    </row>
    <row r="5316" spans="2:2" x14ac:dyDescent="0.25">
      <c r="B5316" s="9"/>
    </row>
    <row r="5317" spans="2:2" x14ac:dyDescent="0.25">
      <c r="B5317" s="9"/>
    </row>
    <row r="5318" spans="2:2" x14ac:dyDescent="0.25">
      <c r="B5318" s="9"/>
    </row>
    <row r="5319" spans="2:2" x14ac:dyDescent="0.25">
      <c r="B5319" s="9"/>
    </row>
    <row r="5320" spans="2:2" x14ac:dyDescent="0.25">
      <c r="B5320" s="9"/>
    </row>
    <row r="5321" spans="2:2" x14ac:dyDescent="0.25">
      <c r="B5321" s="9"/>
    </row>
    <row r="5322" spans="2:2" x14ac:dyDescent="0.25">
      <c r="B5322" s="9"/>
    </row>
    <row r="5323" spans="2:2" x14ac:dyDescent="0.25">
      <c r="B5323" s="9"/>
    </row>
    <row r="5324" spans="2:2" x14ac:dyDescent="0.25">
      <c r="B5324" s="9"/>
    </row>
    <row r="5325" spans="2:2" x14ac:dyDescent="0.25">
      <c r="B5325" s="9"/>
    </row>
    <row r="5326" spans="2:2" x14ac:dyDescent="0.25">
      <c r="B5326" s="9"/>
    </row>
    <row r="5327" spans="2:2" x14ac:dyDescent="0.25">
      <c r="B5327" s="9"/>
    </row>
    <row r="5328" spans="2:2" x14ac:dyDescent="0.25">
      <c r="B5328" s="9"/>
    </row>
    <row r="5329" spans="2:2" x14ac:dyDescent="0.25">
      <c r="B5329" s="9"/>
    </row>
    <row r="5330" spans="2:2" x14ac:dyDescent="0.25">
      <c r="B5330" s="9"/>
    </row>
    <row r="5331" spans="2:2" x14ac:dyDescent="0.25">
      <c r="B5331" s="9"/>
    </row>
    <row r="5332" spans="2:2" x14ac:dyDescent="0.25">
      <c r="B5332" s="9"/>
    </row>
    <row r="5333" spans="2:2" x14ac:dyDescent="0.25">
      <c r="B5333" s="9"/>
    </row>
    <row r="5334" spans="2:2" x14ac:dyDescent="0.25">
      <c r="B5334" s="9"/>
    </row>
    <row r="5335" spans="2:2" x14ac:dyDescent="0.25">
      <c r="B5335" s="9"/>
    </row>
    <row r="5336" spans="2:2" x14ac:dyDescent="0.25">
      <c r="B5336" s="9"/>
    </row>
    <row r="5337" spans="2:2" x14ac:dyDescent="0.25">
      <c r="B5337" s="9"/>
    </row>
    <row r="5338" spans="2:2" x14ac:dyDescent="0.25">
      <c r="B5338" s="9"/>
    </row>
    <row r="5339" spans="2:2" x14ac:dyDescent="0.25">
      <c r="B5339" s="9"/>
    </row>
    <row r="5340" spans="2:2" x14ac:dyDescent="0.25">
      <c r="B5340" s="9"/>
    </row>
    <row r="5341" spans="2:2" x14ac:dyDescent="0.25">
      <c r="B5341" s="9"/>
    </row>
    <row r="5342" spans="2:2" x14ac:dyDescent="0.25">
      <c r="B5342" s="9"/>
    </row>
    <row r="5343" spans="2:2" x14ac:dyDescent="0.25">
      <c r="B5343" s="9"/>
    </row>
    <row r="5344" spans="2:2" x14ac:dyDescent="0.25">
      <c r="B5344" s="9"/>
    </row>
    <row r="5345" spans="2:2" x14ac:dyDescent="0.25">
      <c r="B5345" s="9"/>
    </row>
    <row r="5346" spans="2:2" x14ac:dyDescent="0.25">
      <c r="B5346" s="9"/>
    </row>
    <row r="5347" spans="2:2" x14ac:dyDescent="0.25">
      <c r="B5347" s="9"/>
    </row>
    <row r="5348" spans="2:2" x14ac:dyDescent="0.25">
      <c r="B5348" s="9"/>
    </row>
    <row r="5349" spans="2:2" x14ac:dyDescent="0.25">
      <c r="B5349" s="9"/>
    </row>
    <row r="5350" spans="2:2" x14ac:dyDescent="0.25">
      <c r="B5350" s="9"/>
    </row>
    <row r="5351" spans="2:2" x14ac:dyDescent="0.25">
      <c r="B5351" s="9"/>
    </row>
    <row r="5352" spans="2:2" x14ac:dyDescent="0.25">
      <c r="B5352" s="9"/>
    </row>
    <row r="5353" spans="2:2" x14ac:dyDescent="0.25">
      <c r="B5353" s="9"/>
    </row>
    <row r="5354" spans="2:2" x14ac:dyDescent="0.25">
      <c r="B5354" s="9"/>
    </row>
    <row r="5355" spans="2:2" x14ac:dyDescent="0.25">
      <c r="B5355" s="9"/>
    </row>
    <row r="5356" spans="2:2" x14ac:dyDescent="0.25">
      <c r="B5356" s="9"/>
    </row>
    <row r="5357" spans="2:2" x14ac:dyDescent="0.25">
      <c r="B5357" s="9"/>
    </row>
    <row r="5358" spans="2:2" x14ac:dyDescent="0.25">
      <c r="B5358" s="9"/>
    </row>
    <row r="5359" spans="2:2" x14ac:dyDescent="0.25">
      <c r="B5359" s="9"/>
    </row>
    <row r="5360" spans="2:2" x14ac:dyDescent="0.25">
      <c r="B5360" s="9"/>
    </row>
    <row r="5361" spans="2:2" x14ac:dyDescent="0.25">
      <c r="B5361" s="9"/>
    </row>
    <row r="5362" spans="2:2" x14ac:dyDescent="0.25">
      <c r="B5362" s="9"/>
    </row>
    <row r="5363" spans="2:2" x14ac:dyDescent="0.25">
      <c r="B5363" s="9"/>
    </row>
    <row r="5364" spans="2:2" x14ac:dyDescent="0.25">
      <c r="B5364" s="9"/>
    </row>
    <row r="5365" spans="2:2" x14ac:dyDescent="0.25">
      <c r="B5365" s="9"/>
    </row>
    <row r="5366" spans="2:2" x14ac:dyDescent="0.25">
      <c r="B5366" s="9"/>
    </row>
    <row r="5367" spans="2:2" x14ac:dyDescent="0.25">
      <c r="B5367" s="9"/>
    </row>
    <row r="5368" spans="2:2" x14ac:dyDescent="0.25">
      <c r="B5368" s="9"/>
    </row>
    <row r="5369" spans="2:2" x14ac:dyDescent="0.25">
      <c r="B5369" s="9"/>
    </row>
    <row r="5370" spans="2:2" x14ac:dyDescent="0.25">
      <c r="B5370" s="9"/>
    </row>
    <row r="5371" spans="2:2" x14ac:dyDescent="0.25">
      <c r="B5371" s="9"/>
    </row>
    <row r="5372" spans="2:2" x14ac:dyDescent="0.25">
      <c r="B5372" s="9"/>
    </row>
    <row r="5373" spans="2:2" x14ac:dyDescent="0.25">
      <c r="B5373" s="9"/>
    </row>
    <row r="5374" spans="2:2" x14ac:dyDescent="0.25">
      <c r="B5374" s="9"/>
    </row>
    <row r="5375" spans="2:2" x14ac:dyDescent="0.25">
      <c r="B5375" s="9"/>
    </row>
    <row r="5376" spans="2:2" x14ac:dyDescent="0.25">
      <c r="B5376" s="9"/>
    </row>
    <row r="5377" spans="2:2" x14ac:dyDescent="0.25">
      <c r="B5377" s="9"/>
    </row>
    <row r="5378" spans="2:2" x14ac:dyDescent="0.25">
      <c r="B5378" s="9"/>
    </row>
    <row r="5379" spans="2:2" x14ac:dyDescent="0.25">
      <c r="B5379" s="9"/>
    </row>
    <row r="5380" spans="2:2" x14ac:dyDescent="0.25">
      <c r="B5380" s="9"/>
    </row>
    <row r="5381" spans="2:2" x14ac:dyDescent="0.25">
      <c r="B5381" s="9"/>
    </row>
    <row r="5382" spans="2:2" x14ac:dyDescent="0.25">
      <c r="B5382" s="9"/>
    </row>
    <row r="5383" spans="2:2" x14ac:dyDescent="0.25">
      <c r="B5383" s="9"/>
    </row>
    <row r="5384" spans="2:2" x14ac:dyDescent="0.25">
      <c r="B5384" s="9"/>
    </row>
    <row r="5385" spans="2:2" x14ac:dyDescent="0.25">
      <c r="B5385" s="9"/>
    </row>
    <row r="5386" spans="2:2" x14ac:dyDescent="0.25">
      <c r="B5386" s="9"/>
    </row>
    <row r="5387" spans="2:2" x14ac:dyDescent="0.25">
      <c r="B5387" s="9"/>
    </row>
    <row r="5388" spans="2:2" x14ac:dyDescent="0.25">
      <c r="B5388" s="9"/>
    </row>
    <row r="5389" spans="2:2" x14ac:dyDescent="0.25">
      <c r="B5389" s="9"/>
    </row>
    <row r="5390" spans="2:2" x14ac:dyDescent="0.25">
      <c r="B5390" s="9"/>
    </row>
    <row r="5391" spans="2:2" x14ac:dyDescent="0.25">
      <c r="B5391" s="9"/>
    </row>
    <row r="5392" spans="2:2" x14ac:dyDescent="0.25">
      <c r="B5392" s="9"/>
    </row>
    <row r="5393" spans="2:2" x14ac:dyDescent="0.25">
      <c r="B5393" s="9"/>
    </row>
    <row r="5394" spans="2:2" x14ac:dyDescent="0.25">
      <c r="B5394" s="9"/>
    </row>
    <row r="5395" spans="2:2" x14ac:dyDescent="0.25">
      <c r="B5395" s="9"/>
    </row>
    <row r="5396" spans="2:2" x14ac:dyDescent="0.25">
      <c r="B5396" s="9"/>
    </row>
    <row r="5397" spans="2:2" x14ac:dyDescent="0.25">
      <c r="B5397" s="9"/>
    </row>
    <row r="5398" spans="2:2" x14ac:dyDescent="0.25">
      <c r="B5398" s="9"/>
    </row>
    <row r="5399" spans="2:2" x14ac:dyDescent="0.25">
      <c r="B5399" s="9"/>
    </row>
    <row r="5400" spans="2:2" x14ac:dyDescent="0.25">
      <c r="B5400" s="9"/>
    </row>
    <row r="5401" spans="2:2" x14ac:dyDescent="0.25">
      <c r="B5401" s="9"/>
    </row>
    <row r="5402" spans="2:2" x14ac:dyDescent="0.25">
      <c r="B5402" s="9"/>
    </row>
    <row r="5403" spans="2:2" x14ac:dyDescent="0.25">
      <c r="B5403" s="9"/>
    </row>
    <row r="5404" spans="2:2" x14ac:dyDescent="0.25">
      <c r="B5404" s="9"/>
    </row>
    <row r="5405" spans="2:2" x14ac:dyDescent="0.25">
      <c r="B5405" s="9"/>
    </row>
    <row r="5406" spans="2:2" x14ac:dyDescent="0.25">
      <c r="B5406" s="9"/>
    </row>
    <row r="5407" spans="2:2" x14ac:dyDescent="0.25">
      <c r="B5407" s="9"/>
    </row>
    <row r="5408" spans="2:2" x14ac:dyDescent="0.25">
      <c r="B5408" s="9"/>
    </row>
    <row r="5409" spans="2:2" x14ac:dyDescent="0.25">
      <c r="B5409" s="9"/>
    </row>
    <row r="5410" spans="2:2" x14ac:dyDescent="0.25">
      <c r="B5410" s="9"/>
    </row>
    <row r="5411" spans="2:2" x14ac:dyDescent="0.25">
      <c r="B5411" s="9"/>
    </row>
    <row r="5412" spans="2:2" x14ac:dyDescent="0.25">
      <c r="B5412" s="9"/>
    </row>
    <row r="5413" spans="2:2" x14ac:dyDescent="0.25">
      <c r="B5413" s="9"/>
    </row>
    <row r="5414" spans="2:2" x14ac:dyDescent="0.25">
      <c r="B5414" s="9"/>
    </row>
    <row r="5415" spans="2:2" x14ac:dyDescent="0.25">
      <c r="B5415" s="9"/>
    </row>
    <row r="5416" spans="2:2" x14ac:dyDescent="0.25">
      <c r="B5416" s="9"/>
    </row>
    <row r="5417" spans="2:2" x14ac:dyDescent="0.25">
      <c r="B5417" s="9"/>
    </row>
    <row r="5418" spans="2:2" x14ac:dyDescent="0.25">
      <c r="B5418" s="9"/>
    </row>
    <row r="5419" spans="2:2" x14ac:dyDescent="0.25">
      <c r="B5419" s="9"/>
    </row>
    <row r="5420" spans="2:2" x14ac:dyDescent="0.25">
      <c r="B5420" s="9"/>
    </row>
    <row r="5421" spans="2:2" x14ac:dyDescent="0.25">
      <c r="B5421" s="9"/>
    </row>
    <row r="5422" spans="2:2" x14ac:dyDescent="0.25">
      <c r="B5422" s="9"/>
    </row>
    <row r="5423" spans="2:2" x14ac:dyDescent="0.25">
      <c r="B5423" s="9"/>
    </row>
    <row r="5424" spans="2:2" x14ac:dyDescent="0.25">
      <c r="B5424" s="9"/>
    </row>
    <row r="5425" spans="2:2" x14ac:dyDescent="0.25">
      <c r="B5425" s="9"/>
    </row>
    <row r="5426" spans="2:2" x14ac:dyDescent="0.25">
      <c r="B5426" s="9"/>
    </row>
    <row r="5427" spans="2:2" x14ac:dyDescent="0.25">
      <c r="B5427" s="9"/>
    </row>
    <row r="5428" spans="2:2" x14ac:dyDescent="0.25">
      <c r="B5428" s="9"/>
    </row>
    <row r="5429" spans="2:2" x14ac:dyDescent="0.25">
      <c r="B5429" s="9"/>
    </row>
    <row r="5430" spans="2:2" x14ac:dyDescent="0.25">
      <c r="B5430" s="9"/>
    </row>
    <row r="5431" spans="2:2" x14ac:dyDescent="0.25">
      <c r="B5431" s="9"/>
    </row>
    <row r="5432" spans="2:2" x14ac:dyDescent="0.25">
      <c r="B5432" s="9"/>
    </row>
    <row r="5433" spans="2:2" x14ac:dyDescent="0.25">
      <c r="B5433" s="9"/>
    </row>
    <row r="5434" spans="2:2" x14ac:dyDescent="0.25">
      <c r="B5434" s="9"/>
    </row>
    <row r="5435" spans="2:2" x14ac:dyDescent="0.25">
      <c r="B5435" s="9"/>
    </row>
    <row r="5436" spans="2:2" x14ac:dyDescent="0.25">
      <c r="B5436" s="9"/>
    </row>
    <row r="5437" spans="2:2" x14ac:dyDescent="0.25">
      <c r="B5437" s="9"/>
    </row>
    <row r="5438" spans="2:2" x14ac:dyDescent="0.25">
      <c r="B5438" s="9"/>
    </row>
    <row r="5439" spans="2:2" x14ac:dyDescent="0.25">
      <c r="B5439" s="9"/>
    </row>
    <row r="5440" spans="2:2" x14ac:dyDescent="0.25">
      <c r="B5440" s="9"/>
    </row>
    <row r="5441" spans="2:2" x14ac:dyDescent="0.25">
      <c r="B5441" s="9"/>
    </row>
    <row r="5442" spans="2:2" x14ac:dyDescent="0.25">
      <c r="B5442" s="9"/>
    </row>
    <row r="5443" spans="2:2" x14ac:dyDescent="0.25">
      <c r="B5443" s="9"/>
    </row>
    <row r="5444" spans="2:2" x14ac:dyDescent="0.25">
      <c r="B5444" s="9"/>
    </row>
    <row r="5445" spans="2:2" x14ac:dyDescent="0.25">
      <c r="B5445" s="9"/>
    </row>
    <row r="5446" spans="2:2" x14ac:dyDescent="0.25">
      <c r="B5446" s="9"/>
    </row>
    <row r="5447" spans="2:2" x14ac:dyDescent="0.25">
      <c r="B5447" s="9"/>
    </row>
    <row r="5448" spans="2:2" x14ac:dyDescent="0.25">
      <c r="B5448" s="9"/>
    </row>
    <row r="5449" spans="2:2" x14ac:dyDescent="0.25">
      <c r="B5449" s="9"/>
    </row>
    <row r="5450" spans="2:2" x14ac:dyDescent="0.25">
      <c r="B5450" s="9"/>
    </row>
    <row r="5451" spans="2:2" x14ac:dyDescent="0.25">
      <c r="B5451" s="9"/>
    </row>
    <row r="5452" spans="2:2" x14ac:dyDescent="0.25">
      <c r="B5452" s="9"/>
    </row>
    <row r="5453" spans="2:2" x14ac:dyDescent="0.25">
      <c r="B5453" s="9"/>
    </row>
    <row r="5454" spans="2:2" x14ac:dyDescent="0.25">
      <c r="B5454" s="9"/>
    </row>
    <row r="5455" spans="2:2" x14ac:dyDescent="0.25">
      <c r="B5455" s="9"/>
    </row>
    <row r="5456" spans="2:2" x14ac:dyDescent="0.25">
      <c r="B5456" s="9"/>
    </row>
    <row r="5457" spans="2:2" x14ac:dyDescent="0.25">
      <c r="B5457" s="9"/>
    </row>
    <row r="5458" spans="2:2" x14ac:dyDescent="0.25">
      <c r="B5458" s="9"/>
    </row>
    <row r="5459" spans="2:2" x14ac:dyDescent="0.25">
      <c r="B5459" s="9"/>
    </row>
    <row r="5460" spans="2:2" x14ac:dyDescent="0.25">
      <c r="B5460" s="9"/>
    </row>
    <row r="5461" spans="2:2" x14ac:dyDescent="0.25">
      <c r="B5461" s="9"/>
    </row>
    <row r="5462" spans="2:2" x14ac:dyDescent="0.25">
      <c r="B5462" s="9"/>
    </row>
    <row r="5463" spans="2:2" x14ac:dyDescent="0.25">
      <c r="B5463" s="9"/>
    </row>
    <row r="5464" spans="2:2" x14ac:dyDescent="0.25">
      <c r="B5464" s="9"/>
    </row>
    <row r="5465" spans="2:2" x14ac:dyDescent="0.25">
      <c r="B5465" s="9"/>
    </row>
    <row r="5466" spans="2:2" x14ac:dyDescent="0.25">
      <c r="B5466" s="9"/>
    </row>
    <row r="5467" spans="2:2" x14ac:dyDescent="0.25">
      <c r="B5467" s="9"/>
    </row>
    <row r="5468" spans="2:2" x14ac:dyDescent="0.25">
      <c r="B5468" s="9"/>
    </row>
    <row r="5469" spans="2:2" x14ac:dyDescent="0.25">
      <c r="B5469" s="9"/>
    </row>
    <row r="5470" spans="2:2" x14ac:dyDescent="0.25">
      <c r="B5470" s="9"/>
    </row>
    <row r="5471" spans="2:2" x14ac:dyDescent="0.25">
      <c r="B5471" s="9"/>
    </row>
    <row r="5472" spans="2:2" x14ac:dyDescent="0.25">
      <c r="B5472" s="9"/>
    </row>
    <row r="5473" spans="2:2" x14ac:dyDescent="0.25">
      <c r="B5473" s="9"/>
    </row>
    <row r="5474" spans="2:2" x14ac:dyDescent="0.25">
      <c r="B5474" s="9"/>
    </row>
    <row r="5475" spans="2:2" x14ac:dyDescent="0.25">
      <c r="B5475" s="9"/>
    </row>
    <row r="5476" spans="2:2" x14ac:dyDescent="0.25">
      <c r="B5476" s="9"/>
    </row>
    <row r="5477" spans="2:2" x14ac:dyDescent="0.25">
      <c r="B5477" s="9"/>
    </row>
    <row r="5478" spans="2:2" x14ac:dyDescent="0.25">
      <c r="B5478" s="9"/>
    </row>
    <row r="5479" spans="2:2" x14ac:dyDescent="0.25">
      <c r="B5479" s="9"/>
    </row>
    <row r="5480" spans="2:2" x14ac:dyDescent="0.25">
      <c r="B5480" s="9"/>
    </row>
    <row r="5481" spans="2:2" x14ac:dyDescent="0.25">
      <c r="B5481" s="9"/>
    </row>
    <row r="5482" spans="2:2" x14ac:dyDescent="0.25">
      <c r="B5482" s="9"/>
    </row>
    <row r="5483" spans="2:2" x14ac:dyDescent="0.25">
      <c r="B5483" s="9"/>
    </row>
    <row r="5484" spans="2:2" x14ac:dyDescent="0.25">
      <c r="B5484" s="9"/>
    </row>
    <row r="5485" spans="2:2" x14ac:dyDescent="0.25">
      <c r="B5485" s="9"/>
    </row>
    <row r="5486" spans="2:2" x14ac:dyDescent="0.25">
      <c r="B5486" s="9"/>
    </row>
    <row r="5487" spans="2:2" x14ac:dyDescent="0.25">
      <c r="B5487" s="9"/>
    </row>
    <row r="5488" spans="2:2" x14ac:dyDescent="0.25">
      <c r="B5488" s="9"/>
    </row>
    <row r="5489" spans="2:2" x14ac:dyDescent="0.25">
      <c r="B5489" s="9"/>
    </row>
    <row r="5490" spans="2:2" x14ac:dyDescent="0.25">
      <c r="B5490" s="9"/>
    </row>
    <row r="5491" spans="2:2" x14ac:dyDescent="0.25">
      <c r="B5491" s="9"/>
    </row>
    <row r="5492" spans="2:2" x14ac:dyDescent="0.25">
      <c r="B5492" s="9"/>
    </row>
    <row r="5493" spans="2:2" x14ac:dyDescent="0.25">
      <c r="B5493" s="9"/>
    </row>
    <row r="5494" spans="2:2" x14ac:dyDescent="0.25">
      <c r="B5494" s="9"/>
    </row>
    <row r="5495" spans="2:2" x14ac:dyDescent="0.25">
      <c r="B5495" s="9"/>
    </row>
    <row r="5496" spans="2:2" x14ac:dyDescent="0.25">
      <c r="B5496" s="9"/>
    </row>
    <row r="5497" spans="2:2" x14ac:dyDescent="0.25">
      <c r="B5497" s="9"/>
    </row>
    <row r="5498" spans="2:2" x14ac:dyDescent="0.25">
      <c r="B5498" s="9"/>
    </row>
    <row r="5499" spans="2:2" x14ac:dyDescent="0.25">
      <c r="B5499" s="9"/>
    </row>
    <row r="5500" spans="2:2" x14ac:dyDescent="0.25">
      <c r="B5500" s="9"/>
    </row>
    <row r="5501" spans="2:2" x14ac:dyDescent="0.25">
      <c r="B5501" s="9"/>
    </row>
    <row r="5502" spans="2:2" x14ac:dyDescent="0.25">
      <c r="B5502" s="9"/>
    </row>
    <row r="5503" spans="2:2" x14ac:dyDescent="0.25">
      <c r="B5503" s="9"/>
    </row>
    <row r="5504" spans="2:2" x14ac:dyDescent="0.25">
      <c r="B5504" s="9"/>
    </row>
    <row r="5505" spans="2:2" x14ac:dyDescent="0.25">
      <c r="B5505" s="9"/>
    </row>
    <row r="5506" spans="2:2" x14ac:dyDescent="0.25">
      <c r="B5506" s="9"/>
    </row>
    <row r="5507" spans="2:2" x14ac:dyDescent="0.25">
      <c r="B5507" s="9"/>
    </row>
    <row r="5508" spans="2:2" x14ac:dyDescent="0.25">
      <c r="B5508" s="9"/>
    </row>
    <row r="5509" spans="2:2" x14ac:dyDescent="0.25">
      <c r="B5509" s="9"/>
    </row>
    <row r="5510" spans="2:2" x14ac:dyDescent="0.25">
      <c r="B5510" s="9"/>
    </row>
    <row r="5511" spans="2:2" x14ac:dyDescent="0.25">
      <c r="B5511" s="9"/>
    </row>
    <row r="5512" spans="2:2" x14ac:dyDescent="0.25">
      <c r="B5512" s="9"/>
    </row>
    <row r="5513" spans="2:2" x14ac:dyDescent="0.25">
      <c r="B5513" s="9"/>
    </row>
    <row r="5514" spans="2:2" x14ac:dyDescent="0.25">
      <c r="B5514" s="9"/>
    </row>
    <row r="5515" spans="2:2" x14ac:dyDescent="0.25">
      <c r="B5515" s="9"/>
    </row>
    <row r="5516" spans="2:2" x14ac:dyDescent="0.25">
      <c r="B5516" s="9"/>
    </row>
    <row r="5517" spans="2:2" x14ac:dyDescent="0.25">
      <c r="B5517" s="9"/>
    </row>
    <row r="5518" spans="2:2" x14ac:dyDescent="0.25">
      <c r="B5518" s="9"/>
    </row>
    <row r="5519" spans="2:2" x14ac:dyDescent="0.25">
      <c r="B5519" s="9"/>
    </row>
    <row r="5520" spans="2:2" x14ac:dyDescent="0.25">
      <c r="B5520" s="9"/>
    </row>
    <row r="5521" spans="2:2" x14ac:dyDescent="0.25">
      <c r="B5521" s="9"/>
    </row>
    <row r="5522" spans="2:2" x14ac:dyDescent="0.25">
      <c r="B5522" s="9"/>
    </row>
    <row r="5523" spans="2:2" x14ac:dyDescent="0.25">
      <c r="B5523" s="9"/>
    </row>
    <row r="5524" spans="2:2" x14ac:dyDescent="0.25">
      <c r="B5524" s="9"/>
    </row>
    <row r="5525" spans="2:2" x14ac:dyDescent="0.25">
      <c r="B5525" s="9"/>
    </row>
    <row r="5526" spans="2:2" x14ac:dyDescent="0.25">
      <c r="B5526" s="9"/>
    </row>
    <row r="5527" spans="2:2" x14ac:dyDescent="0.25">
      <c r="B5527" s="9"/>
    </row>
    <row r="5528" spans="2:2" x14ac:dyDescent="0.25">
      <c r="B5528" s="9"/>
    </row>
    <row r="5529" spans="2:2" x14ac:dyDescent="0.25">
      <c r="B5529" s="9"/>
    </row>
    <row r="5530" spans="2:2" x14ac:dyDescent="0.25">
      <c r="B5530" s="9"/>
    </row>
    <row r="5531" spans="2:2" x14ac:dyDescent="0.25">
      <c r="B5531" s="9"/>
    </row>
    <row r="5532" spans="2:2" x14ac:dyDescent="0.25">
      <c r="B5532" s="9"/>
    </row>
    <row r="5533" spans="2:2" x14ac:dyDescent="0.25">
      <c r="B5533" s="9"/>
    </row>
    <row r="5534" spans="2:2" x14ac:dyDescent="0.25">
      <c r="B5534" s="9"/>
    </row>
    <row r="5535" spans="2:2" x14ac:dyDescent="0.25">
      <c r="B5535" s="9"/>
    </row>
    <row r="5536" spans="2:2" x14ac:dyDescent="0.25">
      <c r="B5536" s="9"/>
    </row>
    <row r="5537" spans="2:2" x14ac:dyDescent="0.25">
      <c r="B5537" s="9"/>
    </row>
    <row r="5538" spans="2:2" x14ac:dyDescent="0.25">
      <c r="B5538" s="9"/>
    </row>
    <row r="5539" spans="2:2" x14ac:dyDescent="0.25">
      <c r="B5539" s="9"/>
    </row>
    <row r="5540" spans="2:2" x14ac:dyDescent="0.25">
      <c r="B5540" s="9"/>
    </row>
    <row r="5541" spans="2:2" x14ac:dyDescent="0.25">
      <c r="B5541" s="9"/>
    </row>
    <row r="5542" spans="2:2" x14ac:dyDescent="0.25">
      <c r="B5542" s="9"/>
    </row>
    <row r="5543" spans="2:2" x14ac:dyDescent="0.25">
      <c r="B5543" s="9"/>
    </row>
    <row r="5544" spans="2:2" x14ac:dyDescent="0.25">
      <c r="B5544" s="9"/>
    </row>
    <row r="5545" spans="2:2" x14ac:dyDescent="0.25">
      <c r="B5545" s="9"/>
    </row>
    <row r="5546" spans="2:2" x14ac:dyDescent="0.25">
      <c r="B5546" s="9"/>
    </row>
    <row r="5547" spans="2:2" x14ac:dyDescent="0.25">
      <c r="B5547" s="9"/>
    </row>
    <row r="5548" spans="2:2" x14ac:dyDescent="0.25">
      <c r="B5548" s="9"/>
    </row>
    <row r="5549" spans="2:2" x14ac:dyDescent="0.25">
      <c r="B5549" s="9"/>
    </row>
    <row r="5550" spans="2:2" x14ac:dyDescent="0.25">
      <c r="B5550" s="9"/>
    </row>
    <row r="5551" spans="2:2" x14ac:dyDescent="0.25">
      <c r="B5551" s="9"/>
    </row>
    <row r="5552" spans="2:2" x14ac:dyDescent="0.25">
      <c r="B5552" s="9"/>
    </row>
    <row r="5553" spans="2:2" x14ac:dyDescent="0.25">
      <c r="B5553" s="9"/>
    </row>
    <row r="5554" spans="2:2" x14ac:dyDescent="0.25">
      <c r="B5554" s="9"/>
    </row>
    <row r="5555" spans="2:2" x14ac:dyDescent="0.25">
      <c r="B5555" s="9"/>
    </row>
    <row r="5556" spans="2:2" x14ac:dyDescent="0.25">
      <c r="B5556" s="9"/>
    </row>
    <row r="5557" spans="2:2" x14ac:dyDescent="0.25">
      <c r="B5557" s="9"/>
    </row>
    <row r="5558" spans="2:2" x14ac:dyDescent="0.25">
      <c r="B5558" s="9"/>
    </row>
    <row r="5559" spans="2:2" x14ac:dyDescent="0.25">
      <c r="B5559" s="9"/>
    </row>
    <row r="5560" spans="2:2" x14ac:dyDescent="0.25">
      <c r="B5560" s="9"/>
    </row>
    <row r="5561" spans="2:2" x14ac:dyDescent="0.25">
      <c r="B5561" s="9"/>
    </row>
    <row r="5562" spans="2:2" x14ac:dyDescent="0.25">
      <c r="B5562" s="9"/>
    </row>
    <row r="5563" spans="2:2" x14ac:dyDescent="0.25">
      <c r="B5563" s="9"/>
    </row>
    <row r="5564" spans="2:2" x14ac:dyDescent="0.25">
      <c r="B5564" s="9"/>
    </row>
    <row r="5565" spans="2:2" x14ac:dyDescent="0.25">
      <c r="B5565" s="9"/>
    </row>
    <row r="5566" spans="2:2" x14ac:dyDescent="0.25">
      <c r="B5566" s="9"/>
    </row>
    <row r="5567" spans="2:2" x14ac:dyDescent="0.25">
      <c r="B5567" s="9"/>
    </row>
    <row r="5568" spans="2:2" x14ac:dyDescent="0.25">
      <c r="B5568" s="9"/>
    </row>
    <row r="5569" spans="2:2" x14ac:dyDescent="0.25">
      <c r="B5569" s="9"/>
    </row>
    <row r="5570" spans="2:2" x14ac:dyDescent="0.25">
      <c r="B5570" s="9"/>
    </row>
    <row r="5571" spans="2:2" x14ac:dyDescent="0.25">
      <c r="B5571" s="9"/>
    </row>
    <row r="5572" spans="2:2" x14ac:dyDescent="0.25">
      <c r="B5572" s="9"/>
    </row>
    <row r="5573" spans="2:2" x14ac:dyDescent="0.25">
      <c r="B5573" s="9"/>
    </row>
    <row r="5574" spans="2:2" x14ac:dyDescent="0.25">
      <c r="B5574" s="9"/>
    </row>
    <row r="5575" spans="2:2" x14ac:dyDescent="0.25">
      <c r="B5575" s="9"/>
    </row>
    <row r="5576" spans="2:2" x14ac:dyDescent="0.25">
      <c r="B5576" s="9"/>
    </row>
    <row r="5577" spans="2:2" x14ac:dyDescent="0.25">
      <c r="B5577" s="9"/>
    </row>
    <row r="5578" spans="2:2" x14ac:dyDescent="0.25">
      <c r="B5578" s="9"/>
    </row>
    <row r="5579" spans="2:2" x14ac:dyDescent="0.25">
      <c r="B5579" s="9"/>
    </row>
    <row r="5580" spans="2:2" x14ac:dyDescent="0.25">
      <c r="B5580" s="9"/>
    </row>
    <row r="5581" spans="2:2" x14ac:dyDescent="0.25">
      <c r="B5581" s="9"/>
    </row>
    <row r="5582" spans="2:2" x14ac:dyDescent="0.25">
      <c r="B5582" s="9"/>
    </row>
    <row r="5583" spans="2:2" x14ac:dyDescent="0.25">
      <c r="B5583" s="9"/>
    </row>
    <row r="5584" spans="2:2" x14ac:dyDescent="0.25">
      <c r="B5584" s="9"/>
    </row>
    <row r="5585" spans="2:2" x14ac:dyDescent="0.25">
      <c r="B5585" s="9"/>
    </row>
    <row r="5586" spans="2:2" x14ac:dyDescent="0.25">
      <c r="B5586" s="9"/>
    </row>
    <row r="5587" spans="2:2" x14ac:dyDescent="0.25">
      <c r="B5587" s="9"/>
    </row>
    <row r="5588" spans="2:2" x14ac:dyDescent="0.25">
      <c r="B5588" s="9"/>
    </row>
    <row r="5589" spans="2:2" x14ac:dyDescent="0.25">
      <c r="B5589" s="9"/>
    </row>
    <row r="5590" spans="2:2" x14ac:dyDescent="0.25">
      <c r="B5590" s="9"/>
    </row>
    <row r="5591" spans="2:2" x14ac:dyDescent="0.25">
      <c r="B5591" s="9"/>
    </row>
    <row r="5592" spans="2:2" x14ac:dyDescent="0.25">
      <c r="B5592" s="9"/>
    </row>
    <row r="5593" spans="2:2" x14ac:dyDescent="0.25">
      <c r="B5593" s="9"/>
    </row>
    <row r="5594" spans="2:2" x14ac:dyDescent="0.25">
      <c r="B5594" s="9"/>
    </row>
    <row r="5595" spans="2:2" x14ac:dyDescent="0.25">
      <c r="B5595" s="9"/>
    </row>
    <row r="5596" spans="2:2" x14ac:dyDescent="0.25">
      <c r="B5596" s="9"/>
    </row>
    <row r="5597" spans="2:2" x14ac:dyDescent="0.25">
      <c r="B5597" s="9"/>
    </row>
    <row r="5598" spans="2:2" x14ac:dyDescent="0.25">
      <c r="B5598" s="9"/>
    </row>
    <row r="5599" spans="2:2" x14ac:dyDescent="0.25">
      <c r="B5599" s="9"/>
    </row>
    <row r="5600" spans="2:2" x14ac:dyDescent="0.25">
      <c r="B5600" s="9"/>
    </row>
    <row r="5601" spans="2:2" x14ac:dyDescent="0.25">
      <c r="B5601" s="9"/>
    </row>
    <row r="5602" spans="2:2" x14ac:dyDescent="0.25">
      <c r="B5602" s="9"/>
    </row>
    <row r="5603" spans="2:2" x14ac:dyDescent="0.25">
      <c r="B5603" s="9"/>
    </row>
    <row r="5604" spans="2:2" x14ac:dyDescent="0.25">
      <c r="B5604" s="9"/>
    </row>
    <row r="5605" spans="2:2" x14ac:dyDescent="0.25">
      <c r="B5605" s="9"/>
    </row>
    <row r="5606" spans="2:2" x14ac:dyDescent="0.25">
      <c r="B5606" s="9"/>
    </row>
    <row r="5607" spans="2:2" x14ac:dyDescent="0.25">
      <c r="B5607" s="9"/>
    </row>
    <row r="5608" spans="2:2" x14ac:dyDescent="0.25">
      <c r="B5608" s="9"/>
    </row>
    <row r="5609" spans="2:2" x14ac:dyDescent="0.25">
      <c r="B5609" s="9"/>
    </row>
    <row r="5610" spans="2:2" x14ac:dyDescent="0.25">
      <c r="B5610" s="9"/>
    </row>
    <row r="5611" spans="2:2" x14ac:dyDescent="0.25">
      <c r="B5611" s="9"/>
    </row>
    <row r="5612" spans="2:2" x14ac:dyDescent="0.25">
      <c r="B5612" s="9"/>
    </row>
    <row r="5613" spans="2:2" x14ac:dyDescent="0.25">
      <c r="B5613" s="9"/>
    </row>
    <row r="5614" spans="2:2" x14ac:dyDescent="0.25">
      <c r="B5614" s="9"/>
    </row>
    <row r="5615" spans="2:2" x14ac:dyDescent="0.25">
      <c r="B5615" s="9"/>
    </row>
    <row r="5616" spans="2:2" x14ac:dyDescent="0.25">
      <c r="B5616" s="9"/>
    </row>
    <row r="5617" spans="2:2" x14ac:dyDescent="0.25">
      <c r="B5617" s="9"/>
    </row>
    <row r="5618" spans="2:2" x14ac:dyDescent="0.25">
      <c r="B5618" s="9"/>
    </row>
    <row r="5619" spans="2:2" x14ac:dyDescent="0.25">
      <c r="B5619" s="9"/>
    </row>
    <row r="5620" spans="2:2" x14ac:dyDescent="0.25">
      <c r="B5620" s="9"/>
    </row>
    <row r="5621" spans="2:2" x14ac:dyDescent="0.25">
      <c r="B5621" s="9"/>
    </row>
    <row r="5622" spans="2:2" x14ac:dyDescent="0.25">
      <c r="B5622" s="9"/>
    </row>
    <row r="5623" spans="2:2" x14ac:dyDescent="0.25">
      <c r="B5623" s="9"/>
    </row>
    <row r="5624" spans="2:2" x14ac:dyDescent="0.25">
      <c r="B5624" s="9"/>
    </row>
    <row r="5625" spans="2:2" x14ac:dyDescent="0.25">
      <c r="B5625" s="9"/>
    </row>
    <row r="5626" spans="2:2" x14ac:dyDescent="0.25">
      <c r="B5626" s="9"/>
    </row>
    <row r="5627" spans="2:2" x14ac:dyDescent="0.25">
      <c r="B5627" s="9"/>
    </row>
    <row r="5628" spans="2:2" x14ac:dyDescent="0.25">
      <c r="B5628" s="9"/>
    </row>
    <row r="5629" spans="2:2" x14ac:dyDescent="0.25">
      <c r="B5629" s="9"/>
    </row>
    <row r="5630" spans="2:2" x14ac:dyDescent="0.25">
      <c r="B5630" s="9"/>
    </row>
    <row r="5631" spans="2:2" x14ac:dyDescent="0.25">
      <c r="B5631" s="9"/>
    </row>
    <row r="5632" spans="2:2" x14ac:dyDescent="0.25">
      <c r="B5632" s="9"/>
    </row>
    <row r="5633" spans="2:2" x14ac:dyDescent="0.25">
      <c r="B5633" s="9"/>
    </row>
    <row r="5634" spans="2:2" x14ac:dyDescent="0.25">
      <c r="B5634" s="9"/>
    </row>
    <row r="5635" spans="2:2" x14ac:dyDescent="0.25">
      <c r="B5635" s="9"/>
    </row>
    <row r="5636" spans="2:2" x14ac:dyDescent="0.25">
      <c r="B5636" s="9"/>
    </row>
    <row r="5637" spans="2:2" x14ac:dyDescent="0.25">
      <c r="B5637" s="9"/>
    </row>
    <row r="5638" spans="2:2" x14ac:dyDescent="0.25">
      <c r="B5638" s="9"/>
    </row>
    <row r="5639" spans="2:2" x14ac:dyDescent="0.25">
      <c r="B5639" s="9"/>
    </row>
    <row r="5640" spans="2:2" x14ac:dyDescent="0.25">
      <c r="B5640" s="9"/>
    </row>
    <row r="5641" spans="2:2" x14ac:dyDescent="0.25">
      <c r="B5641" s="9"/>
    </row>
    <row r="5642" spans="2:2" x14ac:dyDescent="0.25">
      <c r="B5642" s="9"/>
    </row>
    <row r="5643" spans="2:2" x14ac:dyDescent="0.25">
      <c r="B5643" s="9"/>
    </row>
    <row r="5644" spans="2:2" x14ac:dyDescent="0.25">
      <c r="B5644" s="9"/>
    </row>
    <row r="5645" spans="2:2" x14ac:dyDescent="0.25">
      <c r="B5645" s="9"/>
    </row>
    <row r="5646" spans="2:2" x14ac:dyDescent="0.25">
      <c r="B5646" s="9"/>
    </row>
    <row r="5647" spans="2:2" x14ac:dyDescent="0.25">
      <c r="B5647" s="9"/>
    </row>
    <row r="5648" spans="2:2" x14ac:dyDescent="0.25">
      <c r="B5648" s="9"/>
    </row>
    <row r="5649" spans="2:2" x14ac:dyDescent="0.25">
      <c r="B5649" s="9"/>
    </row>
    <row r="5650" spans="2:2" x14ac:dyDescent="0.25">
      <c r="B5650" s="9"/>
    </row>
    <row r="5651" spans="2:2" x14ac:dyDescent="0.25">
      <c r="B5651" s="9"/>
    </row>
    <row r="5652" spans="2:2" x14ac:dyDescent="0.25">
      <c r="B5652" s="9"/>
    </row>
    <row r="5653" spans="2:2" x14ac:dyDescent="0.25">
      <c r="B5653" s="9"/>
    </row>
    <row r="5654" spans="2:2" x14ac:dyDescent="0.25">
      <c r="B5654" s="9"/>
    </row>
    <row r="5655" spans="2:2" x14ac:dyDescent="0.25">
      <c r="B5655" s="9"/>
    </row>
    <row r="5656" spans="2:2" x14ac:dyDescent="0.25">
      <c r="B5656" s="9"/>
    </row>
    <row r="5657" spans="2:2" x14ac:dyDescent="0.25">
      <c r="B5657" s="9"/>
    </row>
    <row r="5658" spans="2:2" x14ac:dyDescent="0.25">
      <c r="B5658" s="9"/>
    </row>
    <row r="5659" spans="2:2" x14ac:dyDescent="0.25">
      <c r="B5659" s="9"/>
    </row>
    <row r="5660" spans="2:2" x14ac:dyDescent="0.25">
      <c r="B5660" s="9"/>
    </row>
    <row r="5661" spans="2:2" x14ac:dyDescent="0.25">
      <c r="B5661" s="9"/>
    </row>
    <row r="5662" spans="2:2" x14ac:dyDescent="0.25">
      <c r="B5662" s="9"/>
    </row>
    <row r="5663" spans="2:2" x14ac:dyDescent="0.25">
      <c r="B5663" s="9"/>
    </row>
    <row r="5664" spans="2:2" x14ac:dyDescent="0.25">
      <c r="B5664" s="9"/>
    </row>
    <row r="5665" spans="2:2" x14ac:dyDescent="0.25">
      <c r="B5665" s="9"/>
    </row>
    <row r="5666" spans="2:2" x14ac:dyDescent="0.25">
      <c r="B5666" s="9"/>
    </row>
    <row r="5667" spans="2:2" x14ac:dyDescent="0.25">
      <c r="B5667" s="9"/>
    </row>
    <row r="5668" spans="2:2" x14ac:dyDescent="0.25">
      <c r="B5668" s="9"/>
    </row>
    <row r="5669" spans="2:2" x14ac:dyDescent="0.25">
      <c r="B5669" s="9"/>
    </row>
    <row r="5670" spans="2:2" x14ac:dyDescent="0.25">
      <c r="B5670" s="9"/>
    </row>
    <row r="5671" spans="2:2" x14ac:dyDescent="0.25">
      <c r="B5671" s="9"/>
    </row>
    <row r="5672" spans="2:2" x14ac:dyDescent="0.25">
      <c r="B5672" s="9"/>
    </row>
    <row r="5673" spans="2:2" x14ac:dyDescent="0.25">
      <c r="B5673" s="9"/>
    </row>
    <row r="5674" spans="2:2" x14ac:dyDescent="0.25">
      <c r="B5674" s="9"/>
    </row>
    <row r="5675" spans="2:2" x14ac:dyDescent="0.25">
      <c r="B5675" s="9"/>
    </row>
    <row r="5676" spans="2:2" x14ac:dyDescent="0.25">
      <c r="B5676" s="9"/>
    </row>
    <row r="5677" spans="2:2" x14ac:dyDescent="0.25">
      <c r="B5677" s="9"/>
    </row>
    <row r="5678" spans="2:2" x14ac:dyDescent="0.25">
      <c r="B5678" s="9"/>
    </row>
    <row r="5679" spans="2:2" x14ac:dyDescent="0.25">
      <c r="B5679" s="9"/>
    </row>
    <row r="5680" spans="2:2" x14ac:dyDescent="0.25">
      <c r="B5680" s="9"/>
    </row>
    <row r="5681" spans="2:2" x14ac:dyDescent="0.25">
      <c r="B5681" s="9"/>
    </row>
    <row r="5682" spans="2:2" x14ac:dyDescent="0.25">
      <c r="B5682" s="9"/>
    </row>
    <row r="5683" spans="2:2" x14ac:dyDescent="0.25">
      <c r="B5683" s="9"/>
    </row>
    <row r="5684" spans="2:2" x14ac:dyDescent="0.25">
      <c r="B5684" s="9"/>
    </row>
    <row r="5685" spans="2:2" x14ac:dyDescent="0.25">
      <c r="B5685" s="9"/>
    </row>
    <row r="5686" spans="2:2" x14ac:dyDescent="0.25">
      <c r="B5686" s="9"/>
    </row>
    <row r="5687" spans="2:2" x14ac:dyDescent="0.25">
      <c r="B5687" s="9"/>
    </row>
    <row r="5688" spans="2:2" x14ac:dyDescent="0.25">
      <c r="B5688" s="9"/>
    </row>
    <row r="5689" spans="2:2" x14ac:dyDescent="0.25">
      <c r="B5689" s="9"/>
    </row>
    <row r="5690" spans="2:2" x14ac:dyDescent="0.25">
      <c r="B5690" s="9"/>
    </row>
    <row r="5691" spans="2:2" x14ac:dyDescent="0.25">
      <c r="B5691" s="9"/>
    </row>
    <row r="5692" spans="2:2" x14ac:dyDescent="0.25">
      <c r="B5692" s="9"/>
    </row>
    <row r="5693" spans="2:2" x14ac:dyDescent="0.25">
      <c r="B5693" s="9"/>
    </row>
    <row r="5694" spans="2:2" x14ac:dyDescent="0.25">
      <c r="B5694" s="9"/>
    </row>
    <row r="5695" spans="2:2" x14ac:dyDescent="0.25">
      <c r="B5695" s="9"/>
    </row>
    <row r="5696" spans="2:2" x14ac:dyDescent="0.25">
      <c r="B5696" s="9"/>
    </row>
    <row r="5697" spans="2:2" x14ac:dyDescent="0.25">
      <c r="B5697" s="9"/>
    </row>
    <row r="5698" spans="2:2" x14ac:dyDescent="0.25">
      <c r="B5698" s="9"/>
    </row>
    <row r="5699" spans="2:2" x14ac:dyDescent="0.25">
      <c r="B5699" s="9"/>
    </row>
    <row r="5700" spans="2:2" x14ac:dyDescent="0.25">
      <c r="B5700" s="9"/>
    </row>
    <row r="5701" spans="2:2" x14ac:dyDescent="0.25">
      <c r="B5701" s="9"/>
    </row>
    <row r="5702" spans="2:2" x14ac:dyDescent="0.25">
      <c r="B5702" s="9"/>
    </row>
    <row r="5703" spans="2:2" x14ac:dyDescent="0.25">
      <c r="B5703" s="9"/>
    </row>
    <row r="5704" spans="2:2" x14ac:dyDescent="0.25">
      <c r="B5704" s="9"/>
    </row>
    <row r="5705" spans="2:2" x14ac:dyDescent="0.25">
      <c r="B5705" s="9"/>
    </row>
    <row r="5706" spans="2:2" x14ac:dyDescent="0.25">
      <c r="B5706" s="9"/>
    </row>
    <row r="5707" spans="2:2" x14ac:dyDescent="0.25">
      <c r="B5707" s="9"/>
    </row>
    <row r="5708" spans="2:2" x14ac:dyDescent="0.25">
      <c r="B5708" s="9"/>
    </row>
    <row r="5709" spans="2:2" x14ac:dyDescent="0.25">
      <c r="B5709" s="9"/>
    </row>
    <row r="5710" spans="2:2" x14ac:dyDescent="0.25">
      <c r="B5710" s="9"/>
    </row>
    <row r="5711" spans="2:2" x14ac:dyDescent="0.25">
      <c r="B5711" s="9"/>
    </row>
    <row r="5712" spans="2:2" x14ac:dyDescent="0.25">
      <c r="B5712" s="9"/>
    </row>
    <row r="5713" spans="2:2" x14ac:dyDescent="0.25">
      <c r="B5713" s="9"/>
    </row>
    <row r="5714" spans="2:2" x14ac:dyDescent="0.25">
      <c r="B5714" s="9"/>
    </row>
    <row r="5715" spans="2:2" x14ac:dyDescent="0.25">
      <c r="B5715" s="9"/>
    </row>
    <row r="5716" spans="2:2" x14ac:dyDescent="0.25">
      <c r="B5716" s="9"/>
    </row>
    <row r="5717" spans="2:2" x14ac:dyDescent="0.25">
      <c r="B5717" s="9"/>
    </row>
    <row r="5718" spans="2:2" x14ac:dyDescent="0.25">
      <c r="B5718" s="9"/>
    </row>
    <row r="5719" spans="2:2" x14ac:dyDescent="0.25">
      <c r="B5719" s="9"/>
    </row>
    <row r="5720" spans="2:2" x14ac:dyDescent="0.25">
      <c r="B5720" s="9"/>
    </row>
    <row r="5721" spans="2:2" x14ac:dyDescent="0.25">
      <c r="B5721" s="9"/>
    </row>
    <row r="5722" spans="2:2" x14ac:dyDescent="0.25">
      <c r="B5722" s="9"/>
    </row>
    <row r="5723" spans="2:2" x14ac:dyDescent="0.25">
      <c r="B5723" s="9"/>
    </row>
    <row r="5724" spans="2:2" x14ac:dyDescent="0.25">
      <c r="B5724" s="9"/>
    </row>
    <row r="5725" spans="2:2" x14ac:dyDescent="0.25">
      <c r="B5725" s="9"/>
    </row>
    <row r="5726" spans="2:2" x14ac:dyDescent="0.25">
      <c r="B5726" s="9"/>
    </row>
    <row r="5727" spans="2:2" x14ac:dyDescent="0.25">
      <c r="B5727" s="9"/>
    </row>
    <row r="5728" spans="2:2" x14ac:dyDescent="0.25">
      <c r="B5728" s="9"/>
    </row>
    <row r="5729" spans="2:2" x14ac:dyDescent="0.25">
      <c r="B5729" s="9"/>
    </row>
    <row r="5730" spans="2:2" x14ac:dyDescent="0.25">
      <c r="B5730" s="9"/>
    </row>
    <row r="5731" spans="2:2" x14ac:dyDescent="0.25">
      <c r="B5731" s="9"/>
    </row>
    <row r="5732" spans="2:2" x14ac:dyDescent="0.25">
      <c r="B5732" s="9"/>
    </row>
    <row r="5733" spans="2:2" x14ac:dyDescent="0.25">
      <c r="B5733" s="9"/>
    </row>
    <row r="5734" spans="2:2" x14ac:dyDescent="0.25">
      <c r="B5734" s="9"/>
    </row>
    <row r="5735" spans="2:2" x14ac:dyDescent="0.25">
      <c r="B5735" s="9"/>
    </row>
    <row r="5736" spans="2:2" x14ac:dyDescent="0.25">
      <c r="B5736" s="9"/>
    </row>
    <row r="5737" spans="2:2" x14ac:dyDescent="0.25">
      <c r="B5737" s="9"/>
    </row>
    <row r="5738" spans="2:2" x14ac:dyDescent="0.25">
      <c r="B5738" s="9"/>
    </row>
    <row r="5739" spans="2:2" x14ac:dyDescent="0.25">
      <c r="B5739" s="9"/>
    </row>
    <row r="5740" spans="2:2" x14ac:dyDescent="0.25">
      <c r="B5740" s="9"/>
    </row>
    <row r="5741" spans="2:2" x14ac:dyDescent="0.25">
      <c r="B5741" s="9"/>
    </row>
    <row r="5742" spans="2:2" x14ac:dyDescent="0.25">
      <c r="B5742" s="9"/>
    </row>
    <row r="5743" spans="2:2" x14ac:dyDescent="0.25">
      <c r="B5743" s="9"/>
    </row>
    <row r="5744" spans="2:2" x14ac:dyDescent="0.25">
      <c r="B5744" s="9"/>
    </row>
    <row r="5745" spans="2:2" x14ac:dyDescent="0.25">
      <c r="B5745" s="9"/>
    </row>
    <row r="5746" spans="2:2" x14ac:dyDescent="0.25">
      <c r="B5746" s="9"/>
    </row>
    <row r="5747" spans="2:2" x14ac:dyDescent="0.25">
      <c r="B5747" s="9"/>
    </row>
    <row r="5748" spans="2:2" x14ac:dyDescent="0.25">
      <c r="B5748" s="9"/>
    </row>
    <row r="5749" spans="2:2" x14ac:dyDescent="0.25">
      <c r="B5749" s="9"/>
    </row>
    <row r="5750" spans="2:2" x14ac:dyDescent="0.25">
      <c r="B5750" s="9"/>
    </row>
    <row r="5751" spans="2:2" x14ac:dyDescent="0.25">
      <c r="B5751" s="9"/>
    </row>
    <row r="5752" spans="2:2" x14ac:dyDescent="0.25">
      <c r="B5752" s="9"/>
    </row>
    <row r="5753" spans="2:2" x14ac:dyDescent="0.25">
      <c r="B5753" s="9"/>
    </row>
    <row r="5754" spans="2:2" x14ac:dyDescent="0.25">
      <c r="B5754" s="9"/>
    </row>
    <row r="5755" spans="2:2" x14ac:dyDescent="0.25">
      <c r="B5755" s="9"/>
    </row>
    <row r="5756" spans="2:2" x14ac:dyDescent="0.25">
      <c r="B5756" s="9"/>
    </row>
    <row r="5757" spans="2:2" x14ac:dyDescent="0.25">
      <c r="B5757" s="9"/>
    </row>
    <row r="5758" spans="2:2" x14ac:dyDescent="0.25">
      <c r="B5758" s="9"/>
    </row>
    <row r="5759" spans="2:2" x14ac:dyDescent="0.25">
      <c r="B5759" s="9"/>
    </row>
    <row r="5760" spans="2:2" x14ac:dyDescent="0.25">
      <c r="B5760" s="9"/>
    </row>
    <row r="5761" spans="2:2" x14ac:dyDescent="0.25">
      <c r="B5761" s="9"/>
    </row>
    <row r="5762" spans="2:2" x14ac:dyDescent="0.25">
      <c r="B5762" s="9"/>
    </row>
    <row r="5763" spans="2:2" x14ac:dyDescent="0.25">
      <c r="B5763" s="9"/>
    </row>
    <row r="5764" spans="2:2" x14ac:dyDescent="0.25">
      <c r="B5764" s="9"/>
    </row>
    <row r="5765" spans="2:2" x14ac:dyDescent="0.25">
      <c r="B5765" s="9"/>
    </row>
    <row r="5766" spans="2:2" x14ac:dyDescent="0.25">
      <c r="B5766" s="9"/>
    </row>
    <row r="5767" spans="2:2" x14ac:dyDescent="0.25">
      <c r="B5767" s="9"/>
    </row>
    <row r="5768" spans="2:2" x14ac:dyDescent="0.25">
      <c r="B5768" s="9"/>
    </row>
    <row r="5769" spans="2:2" x14ac:dyDescent="0.25">
      <c r="B5769" s="9"/>
    </row>
    <row r="5770" spans="2:2" x14ac:dyDescent="0.25">
      <c r="B5770" s="9"/>
    </row>
    <row r="5771" spans="2:2" x14ac:dyDescent="0.25">
      <c r="B5771" s="9"/>
    </row>
    <row r="5772" spans="2:2" x14ac:dyDescent="0.25">
      <c r="B5772" s="9"/>
    </row>
    <row r="5773" spans="2:2" x14ac:dyDescent="0.25">
      <c r="B5773" s="9"/>
    </row>
    <row r="5774" spans="2:2" x14ac:dyDescent="0.25">
      <c r="B5774" s="9"/>
    </row>
    <row r="5775" spans="2:2" x14ac:dyDescent="0.25">
      <c r="B5775" s="9"/>
    </row>
    <row r="5776" spans="2:2" x14ac:dyDescent="0.25">
      <c r="B5776" s="9"/>
    </row>
    <row r="5777" spans="2:2" x14ac:dyDescent="0.25">
      <c r="B5777" s="9"/>
    </row>
    <row r="5778" spans="2:2" x14ac:dyDescent="0.25">
      <c r="B5778" s="9"/>
    </row>
    <row r="5779" spans="2:2" x14ac:dyDescent="0.25">
      <c r="B5779" s="9"/>
    </row>
    <row r="5780" spans="2:2" x14ac:dyDescent="0.25">
      <c r="B5780" s="9"/>
    </row>
    <row r="5781" spans="2:2" x14ac:dyDescent="0.25">
      <c r="B5781" s="9"/>
    </row>
    <row r="5782" spans="2:2" x14ac:dyDescent="0.25">
      <c r="B5782" s="9"/>
    </row>
    <row r="5783" spans="2:2" x14ac:dyDescent="0.25">
      <c r="B5783" s="9"/>
    </row>
    <row r="5784" spans="2:2" x14ac:dyDescent="0.25">
      <c r="B5784" s="9"/>
    </row>
    <row r="5785" spans="2:2" x14ac:dyDescent="0.25">
      <c r="B5785" s="9"/>
    </row>
    <row r="5786" spans="2:2" x14ac:dyDescent="0.25">
      <c r="B5786" s="9"/>
    </row>
    <row r="5787" spans="2:2" x14ac:dyDescent="0.25">
      <c r="B5787" s="9"/>
    </row>
    <row r="5788" spans="2:2" x14ac:dyDescent="0.25">
      <c r="B5788" s="9"/>
    </row>
    <row r="5789" spans="2:2" x14ac:dyDescent="0.25">
      <c r="B5789" s="9"/>
    </row>
    <row r="5790" spans="2:2" x14ac:dyDescent="0.25">
      <c r="B5790" s="9"/>
    </row>
    <row r="5791" spans="2:2" x14ac:dyDescent="0.25">
      <c r="B5791" s="9"/>
    </row>
    <row r="5792" spans="2:2" x14ac:dyDescent="0.25">
      <c r="B5792" s="9"/>
    </row>
    <row r="5793" spans="2:2" x14ac:dyDescent="0.25">
      <c r="B5793" s="9"/>
    </row>
    <row r="5794" spans="2:2" x14ac:dyDescent="0.25">
      <c r="B5794" s="9"/>
    </row>
    <row r="5795" spans="2:2" x14ac:dyDescent="0.25">
      <c r="B5795" s="9"/>
    </row>
    <row r="5796" spans="2:2" x14ac:dyDescent="0.25">
      <c r="B5796" s="9"/>
    </row>
    <row r="5797" spans="2:2" x14ac:dyDescent="0.25">
      <c r="B5797" s="9"/>
    </row>
    <row r="5798" spans="2:2" x14ac:dyDescent="0.25">
      <c r="B5798" s="9"/>
    </row>
    <row r="5799" spans="2:2" x14ac:dyDescent="0.25">
      <c r="B5799" s="9"/>
    </row>
    <row r="5800" spans="2:2" x14ac:dyDescent="0.25">
      <c r="B5800" s="9"/>
    </row>
    <row r="5801" spans="2:2" x14ac:dyDescent="0.25">
      <c r="B5801" s="9"/>
    </row>
    <row r="5802" spans="2:2" x14ac:dyDescent="0.25">
      <c r="B5802" s="9"/>
    </row>
    <row r="5803" spans="2:2" x14ac:dyDescent="0.25">
      <c r="B5803" s="9"/>
    </row>
    <row r="5804" spans="2:2" x14ac:dyDescent="0.25">
      <c r="B5804" s="9"/>
    </row>
    <row r="5805" spans="2:2" x14ac:dyDescent="0.25">
      <c r="B5805" s="9"/>
    </row>
    <row r="5806" spans="2:2" x14ac:dyDescent="0.25">
      <c r="B5806" s="9"/>
    </row>
    <row r="5807" spans="2:2" x14ac:dyDescent="0.25">
      <c r="B5807" s="9"/>
    </row>
    <row r="5808" spans="2:2" x14ac:dyDescent="0.25">
      <c r="B5808" s="9"/>
    </row>
    <row r="5809" spans="2:2" x14ac:dyDescent="0.25">
      <c r="B5809" s="9"/>
    </row>
    <row r="5810" spans="2:2" x14ac:dyDescent="0.25">
      <c r="B5810" s="9"/>
    </row>
    <row r="5811" spans="2:2" x14ac:dyDescent="0.25">
      <c r="B5811" s="9"/>
    </row>
    <row r="5812" spans="2:2" x14ac:dyDescent="0.25">
      <c r="B5812" s="9"/>
    </row>
    <row r="5813" spans="2:2" x14ac:dyDescent="0.25">
      <c r="B5813" s="9"/>
    </row>
    <row r="5814" spans="2:2" x14ac:dyDescent="0.25">
      <c r="B5814" s="9"/>
    </row>
    <row r="5815" spans="2:2" x14ac:dyDescent="0.25">
      <c r="B5815" s="9"/>
    </row>
    <row r="5816" spans="2:2" x14ac:dyDescent="0.25">
      <c r="B5816" s="9"/>
    </row>
    <row r="5817" spans="2:2" x14ac:dyDescent="0.25">
      <c r="B5817" s="9"/>
    </row>
    <row r="5818" spans="2:2" x14ac:dyDescent="0.25">
      <c r="B5818" s="9"/>
    </row>
    <row r="5819" spans="2:2" x14ac:dyDescent="0.25">
      <c r="B5819" s="9"/>
    </row>
    <row r="5820" spans="2:2" x14ac:dyDescent="0.25">
      <c r="B5820" s="9"/>
    </row>
    <row r="5821" spans="2:2" x14ac:dyDescent="0.25">
      <c r="B5821" s="9"/>
    </row>
    <row r="5822" spans="2:2" x14ac:dyDescent="0.25">
      <c r="B5822" s="9"/>
    </row>
    <row r="5823" spans="2:2" x14ac:dyDescent="0.25">
      <c r="B5823" s="9"/>
    </row>
    <row r="5824" spans="2:2" x14ac:dyDescent="0.25">
      <c r="B5824" s="9"/>
    </row>
    <row r="5825" spans="2:2" x14ac:dyDescent="0.25">
      <c r="B5825" s="9"/>
    </row>
    <row r="5826" spans="2:2" x14ac:dyDescent="0.25">
      <c r="B5826" s="9"/>
    </row>
    <row r="5827" spans="2:2" x14ac:dyDescent="0.25">
      <c r="B5827" s="9"/>
    </row>
    <row r="5828" spans="2:2" x14ac:dyDescent="0.25">
      <c r="B5828" s="9"/>
    </row>
    <row r="5829" spans="2:2" x14ac:dyDescent="0.25">
      <c r="B5829" s="9"/>
    </row>
    <row r="5830" spans="2:2" x14ac:dyDescent="0.25">
      <c r="B5830" s="9"/>
    </row>
    <row r="5831" spans="2:2" x14ac:dyDescent="0.25">
      <c r="B5831" s="9"/>
    </row>
    <row r="5832" spans="2:2" x14ac:dyDescent="0.25">
      <c r="B5832" s="9"/>
    </row>
    <row r="5833" spans="2:2" x14ac:dyDescent="0.25">
      <c r="B5833" s="9"/>
    </row>
    <row r="5834" spans="2:2" x14ac:dyDescent="0.25">
      <c r="B5834" s="9"/>
    </row>
    <row r="5835" spans="2:2" x14ac:dyDescent="0.25">
      <c r="B5835" s="9"/>
    </row>
    <row r="5836" spans="2:2" x14ac:dyDescent="0.25">
      <c r="B5836" s="9"/>
    </row>
    <row r="5837" spans="2:2" x14ac:dyDescent="0.25">
      <c r="B5837" s="9"/>
    </row>
    <row r="5838" spans="2:2" x14ac:dyDescent="0.25">
      <c r="B5838" s="9"/>
    </row>
    <row r="5839" spans="2:2" x14ac:dyDescent="0.25">
      <c r="B5839" s="9"/>
    </row>
    <row r="5840" spans="2:2" x14ac:dyDescent="0.25">
      <c r="B5840" s="9"/>
    </row>
    <row r="5841" spans="2:2" x14ac:dyDescent="0.25">
      <c r="B5841" s="9"/>
    </row>
    <row r="5842" spans="2:2" x14ac:dyDescent="0.25">
      <c r="B5842" s="9"/>
    </row>
    <row r="5843" spans="2:2" x14ac:dyDescent="0.25">
      <c r="B5843" s="9"/>
    </row>
    <row r="5844" spans="2:2" x14ac:dyDescent="0.25">
      <c r="B5844" s="9"/>
    </row>
    <row r="5845" spans="2:2" x14ac:dyDescent="0.25">
      <c r="B5845" s="9"/>
    </row>
    <row r="5846" spans="2:2" x14ac:dyDescent="0.25">
      <c r="B5846" s="9"/>
    </row>
    <row r="5847" spans="2:2" x14ac:dyDescent="0.25">
      <c r="B5847" s="9"/>
    </row>
    <row r="5848" spans="2:2" x14ac:dyDescent="0.25">
      <c r="B5848" s="9"/>
    </row>
    <row r="5849" spans="2:2" x14ac:dyDescent="0.25">
      <c r="B5849" s="9"/>
    </row>
    <row r="5850" spans="2:2" x14ac:dyDescent="0.25">
      <c r="B5850" s="9"/>
    </row>
    <row r="5851" spans="2:2" x14ac:dyDescent="0.25">
      <c r="B5851" s="9"/>
    </row>
    <row r="5852" spans="2:2" x14ac:dyDescent="0.25">
      <c r="B5852" s="9"/>
    </row>
    <row r="5853" spans="2:2" x14ac:dyDescent="0.25">
      <c r="B5853" s="9"/>
    </row>
    <row r="5854" spans="2:2" x14ac:dyDescent="0.25">
      <c r="B5854" s="9"/>
    </row>
    <row r="5855" spans="2:2" x14ac:dyDescent="0.25">
      <c r="B5855" s="9"/>
    </row>
    <row r="5856" spans="2:2" x14ac:dyDescent="0.25">
      <c r="B5856" s="9"/>
    </row>
    <row r="5857" spans="2:2" x14ac:dyDescent="0.25">
      <c r="B5857" s="9"/>
    </row>
    <row r="5858" spans="2:2" x14ac:dyDescent="0.25">
      <c r="B5858" s="9"/>
    </row>
    <row r="5859" spans="2:2" x14ac:dyDescent="0.25">
      <c r="B5859" s="9"/>
    </row>
    <row r="5860" spans="2:2" x14ac:dyDescent="0.25">
      <c r="B5860" s="9"/>
    </row>
    <row r="5861" spans="2:2" x14ac:dyDescent="0.25">
      <c r="B5861" s="9"/>
    </row>
    <row r="5862" spans="2:2" x14ac:dyDescent="0.25">
      <c r="B5862" s="9"/>
    </row>
    <row r="5863" spans="2:2" x14ac:dyDescent="0.25">
      <c r="B5863" s="9"/>
    </row>
    <row r="5864" spans="2:2" x14ac:dyDescent="0.25">
      <c r="B5864" s="9"/>
    </row>
    <row r="5865" spans="2:2" x14ac:dyDescent="0.25">
      <c r="B5865" s="9"/>
    </row>
    <row r="5866" spans="2:2" x14ac:dyDescent="0.25">
      <c r="B5866" s="9"/>
    </row>
    <row r="5867" spans="2:2" x14ac:dyDescent="0.25">
      <c r="B5867" s="9"/>
    </row>
    <row r="5868" spans="2:2" x14ac:dyDescent="0.25">
      <c r="B5868" s="9"/>
    </row>
    <row r="5869" spans="2:2" x14ac:dyDescent="0.25">
      <c r="B5869" s="9"/>
    </row>
    <row r="5870" spans="2:2" x14ac:dyDescent="0.25">
      <c r="B5870" s="9"/>
    </row>
    <row r="5871" spans="2:2" x14ac:dyDescent="0.25">
      <c r="B5871" s="9"/>
    </row>
    <row r="5872" spans="2:2" x14ac:dyDescent="0.25">
      <c r="B5872" s="9"/>
    </row>
    <row r="5873" spans="2:2" x14ac:dyDescent="0.25">
      <c r="B5873" s="9"/>
    </row>
    <row r="5874" spans="2:2" x14ac:dyDescent="0.25">
      <c r="B5874" s="9"/>
    </row>
    <row r="5875" spans="2:2" x14ac:dyDescent="0.25">
      <c r="B5875" s="9"/>
    </row>
    <row r="5876" spans="2:2" x14ac:dyDescent="0.25">
      <c r="B5876" s="9"/>
    </row>
    <row r="5877" spans="2:2" x14ac:dyDescent="0.25">
      <c r="B5877" s="9"/>
    </row>
    <row r="5878" spans="2:2" x14ac:dyDescent="0.25">
      <c r="B5878" s="9"/>
    </row>
    <row r="5879" spans="2:2" x14ac:dyDescent="0.25">
      <c r="B5879" s="9"/>
    </row>
    <row r="5880" spans="2:2" x14ac:dyDescent="0.25">
      <c r="B5880" s="9"/>
    </row>
    <row r="5881" spans="2:2" x14ac:dyDescent="0.25">
      <c r="B5881" s="9"/>
    </row>
    <row r="5882" spans="2:2" x14ac:dyDescent="0.25">
      <c r="B5882" s="9"/>
    </row>
    <row r="5883" spans="2:2" x14ac:dyDescent="0.25">
      <c r="B5883" s="9"/>
    </row>
    <row r="5884" spans="2:2" x14ac:dyDescent="0.25">
      <c r="B5884" s="9"/>
    </row>
    <row r="5885" spans="2:2" x14ac:dyDescent="0.25">
      <c r="B5885" s="9"/>
    </row>
    <row r="5886" spans="2:2" x14ac:dyDescent="0.25">
      <c r="B5886" s="9"/>
    </row>
    <row r="5887" spans="2:2" x14ac:dyDescent="0.25">
      <c r="B5887" s="9"/>
    </row>
    <row r="5888" spans="2:2" x14ac:dyDescent="0.25">
      <c r="B5888" s="9"/>
    </row>
    <row r="5889" spans="2:2" x14ac:dyDescent="0.25">
      <c r="B5889" s="9"/>
    </row>
    <row r="5890" spans="2:2" x14ac:dyDescent="0.25">
      <c r="B5890" s="9"/>
    </row>
    <row r="5891" spans="2:2" x14ac:dyDescent="0.25">
      <c r="B5891" s="9"/>
    </row>
    <row r="5892" spans="2:2" x14ac:dyDescent="0.25">
      <c r="B5892" s="9"/>
    </row>
    <row r="5893" spans="2:2" x14ac:dyDescent="0.25">
      <c r="B5893" s="9"/>
    </row>
    <row r="5894" spans="2:2" x14ac:dyDescent="0.25">
      <c r="B5894" s="9"/>
    </row>
    <row r="5895" spans="2:2" x14ac:dyDescent="0.25">
      <c r="B5895" s="9"/>
    </row>
    <row r="5896" spans="2:2" x14ac:dyDescent="0.25">
      <c r="B5896" s="9"/>
    </row>
    <row r="5897" spans="2:2" x14ac:dyDescent="0.25">
      <c r="B5897" s="9"/>
    </row>
    <row r="5898" spans="2:2" x14ac:dyDescent="0.25">
      <c r="B5898" s="9"/>
    </row>
    <row r="5899" spans="2:2" x14ac:dyDescent="0.25">
      <c r="B5899" s="9"/>
    </row>
    <row r="5900" spans="2:2" x14ac:dyDescent="0.25">
      <c r="B5900" s="9"/>
    </row>
    <row r="5901" spans="2:2" x14ac:dyDescent="0.25">
      <c r="B5901" s="9"/>
    </row>
    <row r="5902" spans="2:2" x14ac:dyDescent="0.25">
      <c r="B5902" s="9"/>
    </row>
    <row r="5903" spans="2:2" x14ac:dyDescent="0.25">
      <c r="B5903" s="9"/>
    </row>
    <row r="5904" spans="2:2" x14ac:dyDescent="0.25">
      <c r="B5904" s="9"/>
    </row>
    <row r="5905" spans="2:2" x14ac:dyDescent="0.25">
      <c r="B5905" s="9"/>
    </row>
    <row r="5906" spans="2:2" x14ac:dyDescent="0.25">
      <c r="B5906" s="9"/>
    </row>
    <row r="5907" spans="2:2" x14ac:dyDescent="0.25">
      <c r="B5907" s="9"/>
    </row>
    <row r="5908" spans="2:2" x14ac:dyDescent="0.25">
      <c r="B5908" s="9"/>
    </row>
    <row r="5909" spans="2:2" x14ac:dyDescent="0.25">
      <c r="B5909" s="9"/>
    </row>
    <row r="5910" spans="2:2" x14ac:dyDescent="0.25">
      <c r="B5910" s="9"/>
    </row>
    <row r="5911" spans="2:2" x14ac:dyDescent="0.25">
      <c r="B5911" s="9"/>
    </row>
    <row r="5912" spans="2:2" x14ac:dyDescent="0.25">
      <c r="B5912" s="9"/>
    </row>
    <row r="5913" spans="2:2" x14ac:dyDescent="0.25">
      <c r="B5913" s="9"/>
    </row>
    <row r="5914" spans="2:2" x14ac:dyDescent="0.25">
      <c r="B5914" s="9"/>
    </row>
    <row r="5915" spans="2:2" x14ac:dyDescent="0.25">
      <c r="B5915" s="9"/>
    </row>
    <row r="5916" spans="2:2" x14ac:dyDescent="0.25">
      <c r="B5916" s="9"/>
    </row>
    <row r="5917" spans="2:2" x14ac:dyDescent="0.25">
      <c r="B5917" s="9"/>
    </row>
    <row r="5918" spans="2:2" x14ac:dyDescent="0.25">
      <c r="B5918" s="9"/>
    </row>
    <row r="5919" spans="2:2" x14ac:dyDescent="0.25">
      <c r="B5919" s="9"/>
    </row>
    <row r="5920" spans="2:2" x14ac:dyDescent="0.25">
      <c r="B5920" s="9"/>
    </row>
    <row r="5921" spans="2:2" x14ac:dyDescent="0.25">
      <c r="B5921" s="9"/>
    </row>
    <row r="5922" spans="2:2" x14ac:dyDescent="0.25">
      <c r="B5922" s="9"/>
    </row>
    <row r="5923" spans="2:2" x14ac:dyDescent="0.25">
      <c r="B5923" s="9"/>
    </row>
    <row r="5924" spans="2:2" x14ac:dyDescent="0.25">
      <c r="B5924" s="9"/>
    </row>
    <row r="5925" spans="2:2" x14ac:dyDescent="0.25">
      <c r="B5925" s="9"/>
    </row>
    <row r="5926" spans="2:2" x14ac:dyDescent="0.25">
      <c r="B5926" s="9"/>
    </row>
    <row r="5927" spans="2:2" x14ac:dyDescent="0.25">
      <c r="B5927" s="9"/>
    </row>
    <row r="5928" spans="2:2" x14ac:dyDescent="0.25">
      <c r="B5928" s="9"/>
    </row>
    <row r="5929" spans="2:2" x14ac:dyDescent="0.25">
      <c r="B5929" s="9"/>
    </row>
    <row r="5930" spans="2:2" x14ac:dyDescent="0.25">
      <c r="B5930" s="9"/>
    </row>
    <row r="5931" spans="2:2" x14ac:dyDescent="0.25">
      <c r="B5931" s="9"/>
    </row>
    <row r="5932" spans="2:2" x14ac:dyDescent="0.25">
      <c r="B5932" s="9"/>
    </row>
    <row r="5933" spans="2:2" x14ac:dyDescent="0.25">
      <c r="B5933" s="9"/>
    </row>
    <row r="5934" spans="2:2" x14ac:dyDescent="0.25">
      <c r="B5934" s="9"/>
    </row>
    <row r="5935" spans="2:2" x14ac:dyDescent="0.25">
      <c r="B5935" s="9"/>
    </row>
    <row r="5936" spans="2:2" x14ac:dyDescent="0.25">
      <c r="B5936" s="9"/>
    </row>
    <row r="5937" spans="2:2" x14ac:dyDescent="0.25">
      <c r="B5937" s="9"/>
    </row>
    <row r="5938" spans="2:2" x14ac:dyDescent="0.25">
      <c r="B5938" s="9"/>
    </row>
    <row r="5939" spans="2:2" x14ac:dyDescent="0.25">
      <c r="B5939" s="9"/>
    </row>
    <row r="5940" spans="2:2" x14ac:dyDescent="0.25">
      <c r="B5940" s="9"/>
    </row>
    <row r="5941" spans="2:2" x14ac:dyDescent="0.25">
      <c r="B5941" s="9"/>
    </row>
    <row r="5942" spans="2:2" x14ac:dyDescent="0.25">
      <c r="B5942" s="9"/>
    </row>
    <row r="5943" spans="2:2" x14ac:dyDescent="0.25">
      <c r="B5943" s="9"/>
    </row>
    <row r="5944" spans="2:2" x14ac:dyDescent="0.25">
      <c r="B5944" s="9"/>
    </row>
    <row r="5945" spans="2:2" x14ac:dyDescent="0.25">
      <c r="B5945" s="9"/>
    </row>
    <row r="5946" spans="2:2" x14ac:dyDescent="0.25">
      <c r="B5946" s="9"/>
    </row>
    <row r="5947" spans="2:2" x14ac:dyDescent="0.25">
      <c r="B5947" s="9"/>
    </row>
    <row r="5948" spans="2:2" x14ac:dyDescent="0.25">
      <c r="B5948" s="9"/>
    </row>
    <row r="5949" spans="2:2" x14ac:dyDescent="0.25">
      <c r="B5949" s="9"/>
    </row>
    <row r="5950" spans="2:2" x14ac:dyDescent="0.25">
      <c r="B5950" s="9"/>
    </row>
    <row r="5951" spans="2:2" x14ac:dyDescent="0.25">
      <c r="B5951" s="9"/>
    </row>
    <row r="5952" spans="2:2" x14ac:dyDescent="0.25">
      <c r="B5952" s="9"/>
    </row>
    <row r="5953" spans="2:2" x14ac:dyDescent="0.25">
      <c r="B5953" s="9"/>
    </row>
    <row r="5954" spans="2:2" x14ac:dyDescent="0.25">
      <c r="B5954" s="9"/>
    </row>
    <row r="5955" spans="2:2" x14ac:dyDescent="0.25">
      <c r="B5955" s="9"/>
    </row>
    <row r="5956" spans="2:2" x14ac:dyDescent="0.25">
      <c r="B5956" s="9"/>
    </row>
    <row r="5957" spans="2:2" x14ac:dyDescent="0.25">
      <c r="B5957" s="9"/>
    </row>
    <row r="5958" spans="2:2" x14ac:dyDescent="0.25">
      <c r="B5958" s="9"/>
    </row>
    <row r="5959" spans="2:2" x14ac:dyDescent="0.25">
      <c r="B5959" s="9"/>
    </row>
    <row r="5960" spans="2:2" x14ac:dyDescent="0.25">
      <c r="B5960" s="9"/>
    </row>
    <row r="5961" spans="2:2" x14ac:dyDescent="0.25">
      <c r="B5961" s="9"/>
    </row>
    <row r="5962" spans="2:2" x14ac:dyDescent="0.25">
      <c r="B5962" s="9"/>
    </row>
    <row r="5963" spans="2:2" x14ac:dyDescent="0.25">
      <c r="B5963" s="9"/>
    </row>
    <row r="5964" spans="2:2" x14ac:dyDescent="0.25">
      <c r="B5964" s="9"/>
    </row>
    <row r="5965" spans="2:2" x14ac:dyDescent="0.25">
      <c r="B5965" s="9"/>
    </row>
    <row r="5966" spans="2:2" x14ac:dyDescent="0.25">
      <c r="B5966" s="9"/>
    </row>
    <row r="5967" spans="2:2" x14ac:dyDescent="0.25">
      <c r="B5967" s="9"/>
    </row>
    <row r="5968" spans="2:2" x14ac:dyDescent="0.25">
      <c r="B5968" s="9"/>
    </row>
    <row r="5969" spans="2:2" x14ac:dyDescent="0.25">
      <c r="B5969" s="9"/>
    </row>
    <row r="5970" spans="2:2" x14ac:dyDescent="0.25">
      <c r="B5970" s="9"/>
    </row>
    <row r="5971" spans="2:2" x14ac:dyDescent="0.25">
      <c r="B5971" s="9"/>
    </row>
    <row r="5972" spans="2:2" x14ac:dyDescent="0.25">
      <c r="B5972" s="9"/>
    </row>
    <row r="5973" spans="2:2" x14ac:dyDescent="0.25">
      <c r="B5973" s="9"/>
    </row>
    <row r="5974" spans="2:2" x14ac:dyDescent="0.25">
      <c r="B5974" s="9"/>
    </row>
    <row r="5975" spans="2:2" x14ac:dyDescent="0.25">
      <c r="B5975" s="9"/>
    </row>
    <row r="5976" spans="2:2" x14ac:dyDescent="0.25">
      <c r="B5976" s="9"/>
    </row>
    <row r="5977" spans="2:2" x14ac:dyDescent="0.25">
      <c r="B5977" s="9"/>
    </row>
    <row r="5978" spans="2:2" x14ac:dyDescent="0.25">
      <c r="B5978" s="9"/>
    </row>
    <row r="5979" spans="2:2" x14ac:dyDescent="0.25">
      <c r="B5979" s="9"/>
    </row>
    <row r="5980" spans="2:2" x14ac:dyDescent="0.25">
      <c r="B5980" s="9"/>
    </row>
    <row r="5981" spans="2:2" x14ac:dyDescent="0.25">
      <c r="B5981" s="9"/>
    </row>
    <row r="5982" spans="2:2" x14ac:dyDescent="0.25">
      <c r="B5982" s="9"/>
    </row>
    <row r="5983" spans="2:2" x14ac:dyDescent="0.25">
      <c r="B5983" s="9"/>
    </row>
    <row r="5984" spans="2:2" x14ac:dyDescent="0.25">
      <c r="B5984" s="9"/>
    </row>
    <row r="5985" spans="2:2" x14ac:dyDescent="0.25">
      <c r="B5985" s="9"/>
    </row>
    <row r="5986" spans="2:2" x14ac:dyDescent="0.25">
      <c r="B5986" s="9"/>
    </row>
    <row r="5987" spans="2:2" x14ac:dyDescent="0.25">
      <c r="B5987" s="9"/>
    </row>
    <row r="5988" spans="2:2" x14ac:dyDescent="0.25">
      <c r="B5988" s="9"/>
    </row>
    <row r="5989" spans="2:2" x14ac:dyDescent="0.25">
      <c r="B5989" s="9"/>
    </row>
    <row r="5990" spans="2:2" x14ac:dyDescent="0.25">
      <c r="B5990" s="9"/>
    </row>
    <row r="5991" spans="2:2" x14ac:dyDescent="0.25">
      <c r="B5991" s="9"/>
    </row>
    <row r="5992" spans="2:2" x14ac:dyDescent="0.25">
      <c r="B5992" s="9"/>
    </row>
    <row r="5993" spans="2:2" x14ac:dyDescent="0.25">
      <c r="B5993" s="9"/>
    </row>
    <row r="5994" spans="2:2" x14ac:dyDescent="0.25">
      <c r="B5994" s="9"/>
    </row>
    <row r="5995" spans="2:2" x14ac:dyDescent="0.25">
      <c r="B5995" s="9"/>
    </row>
    <row r="5996" spans="2:2" x14ac:dyDescent="0.25">
      <c r="B5996" s="9"/>
    </row>
    <row r="5997" spans="2:2" x14ac:dyDescent="0.25">
      <c r="B5997" s="9"/>
    </row>
    <row r="5998" spans="2:2" x14ac:dyDescent="0.25">
      <c r="B5998" s="9"/>
    </row>
    <row r="5999" spans="2:2" x14ac:dyDescent="0.25">
      <c r="B5999" s="9"/>
    </row>
    <row r="6000" spans="2:2" x14ac:dyDescent="0.25">
      <c r="B6000" s="9"/>
    </row>
    <row r="6001" spans="2:2" x14ac:dyDescent="0.25">
      <c r="B6001" s="9"/>
    </row>
    <row r="6002" spans="2:2" x14ac:dyDescent="0.25">
      <c r="B6002" s="9"/>
    </row>
    <row r="6003" spans="2:2" x14ac:dyDescent="0.25">
      <c r="B6003" s="9"/>
    </row>
    <row r="6004" spans="2:2" x14ac:dyDescent="0.25">
      <c r="B6004" s="9"/>
    </row>
    <row r="6005" spans="2:2" x14ac:dyDescent="0.25">
      <c r="B6005" s="9"/>
    </row>
    <row r="6006" spans="2:2" x14ac:dyDescent="0.25">
      <c r="B6006" s="9"/>
    </row>
    <row r="6007" spans="2:2" x14ac:dyDescent="0.25">
      <c r="B6007" s="9"/>
    </row>
    <row r="6008" spans="2:2" x14ac:dyDescent="0.25">
      <c r="B6008" s="9"/>
    </row>
    <row r="6009" spans="2:2" x14ac:dyDescent="0.25">
      <c r="B6009" s="9"/>
    </row>
    <row r="6010" spans="2:2" x14ac:dyDescent="0.25">
      <c r="B6010" s="9"/>
    </row>
    <row r="6011" spans="2:2" x14ac:dyDescent="0.25">
      <c r="B6011" s="9"/>
    </row>
    <row r="6012" spans="2:2" x14ac:dyDescent="0.25">
      <c r="B6012" s="9"/>
    </row>
    <row r="6013" spans="2:2" x14ac:dyDescent="0.25">
      <c r="B6013" s="9"/>
    </row>
    <row r="6014" spans="2:2" x14ac:dyDescent="0.25">
      <c r="B6014" s="9"/>
    </row>
    <row r="6015" spans="2:2" x14ac:dyDescent="0.25">
      <c r="B6015" s="9"/>
    </row>
    <row r="6016" spans="2:2" x14ac:dyDescent="0.25">
      <c r="B6016" s="9"/>
    </row>
    <row r="6017" spans="2:2" x14ac:dyDescent="0.25">
      <c r="B6017" s="9"/>
    </row>
    <row r="6018" spans="2:2" x14ac:dyDescent="0.25">
      <c r="B6018" s="9"/>
    </row>
    <row r="6019" spans="2:2" x14ac:dyDescent="0.25">
      <c r="B6019" s="9"/>
    </row>
    <row r="6020" spans="2:2" x14ac:dyDescent="0.25">
      <c r="B6020" s="9"/>
    </row>
    <row r="6021" spans="2:2" x14ac:dyDescent="0.25">
      <c r="B6021" s="9"/>
    </row>
    <row r="6022" spans="2:2" x14ac:dyDescent="0.25">
      <c r="B6022" s="9"/>
    </row>
    <row r="6023" spans="2:2" x14ac:dyDescent="0.25">
      <c r="B6023" s="9"/>
    </row>
    <row r="6024" spans="2:2" x14ac:dyDescent="0.25">
      <c r="B6024" s="9"/>
    </row>
    <row r="6025" spans="2:2" x14ac:dyDescent="0.25">
      <c r="B6025" s="9"/>
    </row>
    <row r="6026" spans="2:2" x14ac:dyDescent="0.25">
      <c r="B6026" s="9"/>
    </row>
    <row r="6027" spans="2:2" x14ac:dyDescent="0.25">
      <c r="B6027" s="9"/>
    </row>
    <row r="6028" spans="2:2" x14ac:dyDescent="0.25">
      <c r="B6028" s="9"/>
    </row>
    <row r="6029" spans="2:2" x14ac:dyDescent="0.25">
      <c r="B6029" s="9"/>
    </row>
    <row r="6030" spans="2:2" x14ac:dyDescent="0.25">
      <c r="B6030" s="9"/>
    </row>
    <row r="6031" spans="2:2" x14ac:dyDescent="0.25">
      <c r="B6031" s="9"/>
    </row>
    <row r="6032" spans="2:2" x14ac:dyDescent="0.25">
      <c r="B6032" s="9"/>
    </row>
    <row r="6033" spans="2:2" x14ac:dyDescent="0.25">
      <c r="B6033" s="9"/>
    </row>
    <row r="6034" spans="2:2" x14ac:dyDescent="0.25">
      <c r="B6034" s="9"/>
    </row>
    <row r="6035" spans="2:2" x14ac:dyDescent="0.25">
      <c r="B6035" s="9"/>
    </row>
    <row r="6036" spans="2:2" x14ac:dyDescent="0.25">
      <c r="B6036" s="9"/>
    </row>
    <row r="6037" spans="2:2" x14ac:dyDescent="0.25">
      <c r="B6037" s="9"/>
    </row>
    <row r="6038" spans="2:2" x14ac:dyDescent="0.25">
      <c r="B6038" s="9"/>
    </row>
    <row r="6039" spans="2:2" x14ac:dyDescent="0.25">
      <c r="B6039" s="9"/>
    </row>
    <row r="6040" spans="2:2" x14ac:dyDescent="0.25">
      <c r="B6040" s="9"/>
    </row>
    <row r="6041" spans="2:2" x14ac:dyDescent="0.25">
      <c r="B6041" s="9"/>
    </row>
    <row r="6042" spans="2:2" x14ac:dyDescent="0.25">
      <c r="B6042" s="9"/>
    </row>
    <row r="6043" spans="2:2" x14ac:dyDescent="0.25">
      <c r="B6043" s="9"/>
    </row>
    <row r="6044" spans="2:2" x14ac:dyDescent="0.25">
      <c r="B6044" s="9"/>
    </row>
    <row r="6045" spans="2:2" x14ac:dyDescent="0.25">
      <c r="B6045" s="9"/>
    </row>
    <row r="6046" spans="2:2" x14ac:dyDescent="0.25">
      <c r="B6046" s="9"/>
    </row>
    <row r="6047" spans="2:2" x14ac:dyDescent="0.25">
      <c r="B6047" s="9"/>
    </row>
    <row r="6048" spans="2:2" x14ac:dyDescent="0.25">
      <c r="B6048" s="9"/>
    </row>
    <row r="6049" spans="2:2" x14ac:dyDescent="0.25">
      <c r="B6049" s="9"/>
    </row>
    <row r="6050" spans="2:2" x14ac:dyDescent="0.25">
      <c r="B6050" s="9"/>
    </row>
    <row r="6051" spans="2:2" x14ac:dyDescent="0.25">
      <c r="B6051" s="9"/>
    </row>
    <row r="6052" spans="2:2" x14ac:dyDescent="0.25">
      <c r="B6052" s="9"/>
    </row>
    <row r="6053" spans="2:2" x14ac:dyDescent="0.25">
      <c r="B6053" s="9"/>
    </row>
    <row r="6054" spans="2:2" x14ac:dyDescent="0.25">
      <c r="B6054" s="9"/>
    </row>
    <row r="6055" spans="2:2" x14ac:dyDescent="0.25">
      <c r="B6055" s="9"/>
    </row>
    <row r="6056" spans="2:2" x14ac:dyDescent="0.25">
      <c r="B6056" s="9"/>
    </row>
    <row r="6057" spans="2:2" x14ac:dyDescent="0.25">
      <c r="B6057" s="9"/>
    </row>
    <row r="6058" spans="2:2" x14ac:dyDescent="0.25">
      <c r="B6058" s="9"/>
    </row>
    <row r="6059" spans="2:2" x14ac:dyDescent="0.25">
      <c r="B6059" s="9"/>
    </row>
    <row r="6060" spans="2:2" x14ac:dyDescent="0.25">
      <c r="B6060" s="9"/>
    </row>
    <row r="6061" spans="2:2" x14ac:dyDescent="0.25">
      <c r="B6061" s="9"/>
    </row>
    <row r="6062" spans="2:2" x14ac:dyDescent="0.25">
      <c r="B6062" s="9"/>
    </row>
    <row r="6063" spans="2:2" x14ac:dyDescent="0.25">
      <c r="B6063" s="9"/>
    </row>
    <row r="6064" spans="2:2" x14ac:dyDescent="0.25">
      <c r="B6064" s="9"/>
    </row>
    <row r="6065" spans="2:2" x14ac:dyDescent="0.25">
      <c r="B6065" s="9"/>
    </row>
    <row r="6066" spans="2:2" x14ac:dyDescent="0.25">
      <c r="B6066" s="9"/>
    </row>
    <row r="6067" spans="2:2" x14ac:dyDescent="0.25">
      <c r="B6067" s="9"/>
    </row>
    <row r="6068" spans="2:2" x14ac:dyDescent="0.25">
      <c r="B6068" s="9"/>
    </row>
    <row r="6069" spans="2:2" x14ac:dyDescent="0.25">
      <c r="B6069" s="9"/>
    </row>
    <row r="6070" spans="2:2" x14ac:dyDescent="0.25">
      <c r="B6070" s="9"/>
    </row>
    <row r="6071" spans="2:2" x14ac:dyDescent="0.25">
      <c r="B6071" s="9"/>
    </row>
    <row r="6072" spans="2:2" x14ac:dyDescent="0.25">
      <c r="B6072" s="9"/>
    </row>
    <row r="6073" spans="2:2" x14ac:dyDescent="0.25">
      <c r="B6073" s="9"/>
    </row>
    <row r="6074" spans="2:2" x14ac:dyDescent="0.25">
      <c r="B6074" s="9"/>
    </row>
    <row r="6075" spans="2:2" x14ac:dyDescent="0.25">
      <c r="B6075" s="9"/>
    </row>
    <row r="6076" spans="2:2" x14ac:dyDescent="0.25">
      <c r="B6076" s="9"/>
    </row>
    <row r="6077" spans="2:2" x14ac:dyDescent="0.25">
      <c r="B6077" s="9"/>
    </row>
    <row r="6078" spans="2:2" x14ac:dyDescent="0.25">
      <c r="B6078" s="9"/>
    </row>
    <row r="6079" spans="2:2" x14ac:dyDescent="0.25">
      <c r="B6079" s="9"/>
    </row>
    <row r="6080" spans="2:2" x14ac:dyDescent="0.25">
      <c r="B6080" s="9"/>
    </row>
    <row r="6081" spans="2:2" x14ac:dyDescent="0.25">
      <c r="B6081" s="9"/>
    </row>
    <row r="6082" spans="2:2" x14ac:dyDescent="0.25">
      <c r="B6082" s="9"/>
    </row>
    <row r="6083" spans="2:2" x14ac:dyDescent="0.25">
      <c r="B6083" s="9"/>
    </row>
    <row r="6084" spans="2:2" x14ac:dyDescent="0.25">
      <c r="B6084" s="9"/>
    </row>
    <row r="6085" spans="2:2" x14ac:dyDescent="0.25">
      <c r="B6085" s="9"/>
    </row>
    <row r="6086" spans="2:2" x14ac:dyDescent="0.25">
      <c r="B6086" s="9"/>
    </row>
    <row r="6087" spans="2:2" x14ac:dyDescent="0.25">
      <c r="B6087" s="9"/>
    </row>
    <row r="6088" spans="2:2" x14ac:dyDescent="0.25">
      <c r="B6088" s="9"/>
    </row>
    <row r="6089" spans="2:2" x14ac:dyDescent="0.25">
      <c r="B6089" s="9"/>
    </row>
    <row r="6090" spans="2:2" x14ac:dyDescent="0.25">
      <c r="B6090" s="9"/>
    </row>
    <row r="6091" spans="2:2" x14ac:dyDescent="0.25">
      <c r="B6091" s="9"/>
    </row>
    <row r="6092" spans="2:2" x14ac:dyDescent="0.25">
      <c r="B6092" s="9"/>
    </row>
    <row r="6093" spans="2:2" x14ac:dyDescent="0.25">
      <c r="B6093" s="9"/>
    </row>
    <row r="6094" spans="2:2" x14ac:dyDescent="0.25">
      <c r="B6094" s="9"/>
    </row>
    <row r="6095" spans="2:2" x14ac:dyDescent="0.25">
      <c r="B6095" s="9"/>
    </row>
    <row r="6096" spans="2:2" x14ac:dyDescent="0.25">
      <c r="B6096" s="9"/>
    </row>
    <row r="6097" spans="2:2" x14ac:dyDescent="0.25">
      <c r="B6097" s="9"/>
    </row>
    <row r="6098" spans="2:2" x14ac:dyDescent="0.25">
      <c r="B6098" s="9"/>
    </row>
    <row r="6099" spans="2:2" x14ac:dyDescent="0.25">
      <c r="B6099" s="9"/>
    </row>
    <row r="6100" spans="2:2" x14ac:dyDescent="0.25">
      <c r="B6100" s="9"/>
    </row>
    <row r="6101" spans="2:2" x14ac:dyDescent="0.25">
      <c r="B6101" s="9"/>
    </row>
    <row r="6102" spans="2:2" x14ac:dyDescent="0.25">
      <c r="B6102" s="9"/>
    </row>
    <row r="6103" spans="2:2" x14ac:dyDescent="0.25">
      <c r="B6103" s="9"/>
    </row>
    <row r="6104" spans="2:2" x14ac:dyDescent="0.25">
      <c r="B6104" s="9"/>
    </row>
    <row r="6105" spans="2:2" x14ac:dyDescent="0.25">
      <c r="B6105" s="9"/>
    </row>
    <row r="6106" spans="2:2" x14ac:dyDescent="0.25">
      <c r="B6106" s="9"/>
    </row>
    <row r="6107" spans="2:2" x14ac:dyDescent="0.25">
      <c r="B6107" s="9"/>
    </row>
    <row r="6108" spans="2:2" x14ac:dyDescent="0.25">
      <c r="B6108" s="9"/>
    </row>
    <row r="6109" spans="2:2" x14ac:dyDescent="0.25">
      <c r="B6109" s="9"/>
    </row>
    <row r="6110" spans="2:2" x14ac:dyDescent="0.25">
      <c r="B6110" s="9"/>
    </row>
    <row r="6111" spans="2:2" x14ac:dyDescent="0.25">
      <c r="B6111" s="9"/>
    </row>
    <row r="6112" spans="2:2" x14ac:dyDescent="0.25">
      <c r="B6112" s="9"/>
    </row>
    <row r="6113" spans="2:2" x14ac:dyDescent="0.25">
      <c r="B6113" s="9"/>
    </row>
    <row r="6114" spans="2:2" x14ac:dyDescent="0.25">
      <c r="B6114" s="9"/>
    </row>
    <row r="6115" spans="2:2" x14ac:dyDescent="0.25">
      <c r="B6115" s="9"/>
    </row>
    <row r="6116" spans="2:2" x14ac:dyDescent="0.25">
      <c r="B6116" s="9"/>
    </row>
    <row r="6117" spans="2:2" x14ac:dyDescent="0.25">
      <c r="B6117" s="9"/>
    </row>
    <row r="6118" spans="2:2" x14ac:dyDescent="0.25">
      <c r="B6118" s="9"/>
    </row>
    <row r="6119" spans="2:2" x14ac:dyDescent="0.25">
      <c r="B6119" s="9"/>
    </row>
    <row r="6120" spans="2:2" x14ac:dyDescent="0.25">
      <c r="B6120" s="9"/>
    </row>
    <row r="6121" spans="2:2" x14ac:dyDescent="0.25">
      <c r="B6121" s="9"/>
    </row>
    <row r="6122" spans="2:2" x14ac:dyDescent="0.25">
      <c r="B6122" s="9"/>
    </row>
    <row r="6123" spans="2:2" x14ac:dyDescent="0.25">
      <c r="B6123" s="9"/>
    </row>
    <row r="6124" spans="2:2" x14ac:dyDescent="0.25">
      <c r="B6124" s="9"/>
    </row>
    <row r="6125" spans="2:2" x14ac:dyDescent="0.25">
      <c r="B6125" s="9"/>
    </row>
    <row r="6126" spans="2:2" x14ac:dyDescent="0.25">
      <c r="B6126" s="9"/>
    </row>
    <row r="6127" spans="2:2" x14ac:dyDescent="0.25">
      <c r="B6127" s="9"/>
    </row>
    <row r="6128" spans="2:2" x14ac:dyDescent="0.25">
      <c r="B6128" s="9"/>
    </row>
    <row r="6129" spans="2:2" x14ac:dyDescent="0.25">
      <c r="B6129" s="9"/>
    </row>
    <row r="6130" spans="2:2" x14ac:dyDescent="0.25">
      <c r="B6130" s="9"/>
    </row>
    <row r="6131" spans="2:2" x14ac:dyDescent="0.25">
      <c r="B6131" s="9"/>
    </row>
    <row r="6132" spans="2:2" x14ac:dyDescent="0.25">
      <c r="B6132" s="9"/>
    </row>
    <row r="6133" spans="2:2" x14ac:dyDescent="0.25">
      <c r="B6133" s="9"/>
    </row>
    <row r="6134" spans="2:2" x14ac:dyDescent="0.25">
      <c r="B6134" s="9"/>
    </row>
    <row r="6135" spans="2:2" x14ac:dyDescent="0.25">
      <c r="B6135" s="9"/>
    </row>
    <row r="6136" spans="2:2" x14ac:dyDescent="0.25">
      <c r="B6136" s="9"/>
    </row>
    <row r="6137" spans="2:2" x14ac:dyDescent="0.25">
      <c r="B6137" s="9"/>
    </row>
    <row r="6138" spans="2:2" x14ac:dyDescent="0.25">
      <c r="B6138" s="9"/>
    </row>
    <row r="6139" spans="2:2" x14ac:dyDescent="0.25">
      <c r="B6139" s="9"/>
    </row>
    <row r="6140" spans="2:2" x14ac:dyDescent="0.25">
      <c r="B6140" s="9"/>
    </row>
    <row r="6141" spans="2:2" x14ac:dyDescent="0.25">
      <c r="B6141" s="9"/>
    </row>
    <row r="6142" spans="2:2" x14ac:dyDescent="0.25">
      <c r="B6142" s="9"/>
    </row>
    <row r="6143" spans="2:2" x14ac:dyDescent="0.25">
      <c r="B6143" s="9"/>
    </row>
    <row r="6144" spans="2:2" x14ac:dyDescent="0.25">
      <c r="B6144" s="9"/>
    </row>
    <row r="6145" spans="2:2" x14ac:dyDescent="0.25">
      <c r="B6145" s="9"/>
    </row>
    <row r="6146" spans="2:2" x14ac:dyDescent="0.25">
      <c r="B6146" s="9"/>
    </row>
    <row r="6147" spans="2:2" x14ac:dyDescent="0.25">
      <c r="B6147" s="9"/>
    </row>
    <row r="6148" spans="2:2" x14ac:dyDescent="0.25">
      <c r="B6148" s="9"/>
    </row>
    <row r="6149" spans="2:2" x14ac:dyDescent="0.25">
      <c r="B6149" s="9"/>
    </row>
    <row r="6150" spans="2:2" x14ac:dyDescent="0.25">
      <c r="B6150" s="9"/>
    </row>
    <row r="6151" spans="2:2" x14ac:dyDescent="0.25">
      <c r="B6151" s="9"/>
    </row>
    <row r="6152" spans="2:2" x14ac:dyDescent="0.25">
      <c r="B6152" s="9"/>
    </row>
    <row r="6153" spans="2:2" x14ac:dyDescent="0.25">
      <c r="B6153" s="9"/>
    </row>
    <row r="6154" spans="2:2" x14ac:dyDescent="0.25">
      <c r="B6154" s="9"/>
    </row>
    <row r="6155" spans="2:2" x14ac:dyDescent="0.25">
      <c r="B6155" s="9"/>
    </row>
    <row r="6156" spans="2:2" x14ac:dyDescent="0.25">
      <c r="B6156" s="9"/>
    </row>
    <row r="6157" spans="2:2" x14ac:dyDescent="0.25">
      <c r="B6157" s="9"/>
    </row>
    <row r="6158" spans="2:2" x14ac:dyDescent="0.25">
      <c r="B6158" s="9"/>
    </row>
    <row r="6159" spans="2:2" x14ac:dyDescent="0.25">
      <c r="B6159" s="9"/>
    </row>
    <row r="6160" spans="2:2" x14ac:dyDescent="0.25">
      <c r="B6160" s="9"/>
    </row>
    <row r="6161" spans="2:2" x14ac:dyDescent="0.25">
      <c r="B6161" s="9"/>
    </row>
    <row r="6162" spans="2:2" x14ac:dyDescent="0.25">
      <c r="B6162" s="9"/>
    </row>
    <row r="6163" spans="2:2" x14ac:dyDescent="0.25">
      <c r="B6163" s="9"/>
    </row>
    <row r="6164" spans="2:2" x14ac:dyDescent="0.25">
      <c r="B6164" s="9"/>
    </row>
    <row r="6165" spans="2:2" x14ac:dyDescent="0.25">
      <c r="B6165" s="9"/>
    </row>
    <row r="6166" spans="2:2" x14ac:dyDescent="0.25">
      <c r="B6166" s="9"/>
    </row>
    <row r="6167" spans="2:2" x14ac:dyDescent="0.25">
      <c r="B6167" s="9"/>
    </row>
    <row r="6168" spans="2:2" x14ac:dyDescent="0.25">
      <c r="B6168" s="9"/>
    </row>
    <row r="6169" spans="2:2" x14ac:dyDescent="0.25">
      <c r="B6169" s="9"/>
    </row>
    <row r="6170" spans="2:2" x14ac:dyDescent="0.25">
      <c r="B6170" s="9"/>
    </row>
    <row r="6171" spans="2:2" x14ac:dyDescent="0.25">
      <c r="B6171" s="9"/>
    </row>
    <row r="6172" spans="2:2" x14ac:dyDescent="0.25">
      <c r="B6172" s="9"/>
    </row>
    <row r="6173" spans="2:2" x14ac:dyDescent="0.25">
      <c r="B6173" s="9"/>
    </row>
    <row r="6174" spans="2:2" x14ac:dyDescent="0.25">
      <c r="B6174" s="9"/>
    </row>
    <row r="6175" spans="2:2" x14ac:dyDescent="0.25">
      <c r="B6175" s="9"/>
    </row>
    <row r="6176" spans="2:2" x14ac:dyDescent="0.25">
      <c r="B6176" s="9"/>
    </row>
    <row r="6177" spans="2:2" x14ac:dyDescent="0.25">
      <c r="B6177" s="9"/>
    </row>
    <row r="6178" spans="2:2" x14ac:dyDescent="0.25">
      <c r="B6178" s="9"/>
    </row>
    <row r="6179" spans="2:2" x14ac:dyDescent="0.25">
      <c r="B6179" s="9"/>
    </row>
    <row r="6180" spans="2:2" x14ac:dyDescent="0.25">
      <c r="B6180" s="9"/>
    </row>
    <row r="6181" spans="2:2" x14ac:dyDescent="0.25">
      <c r="B6181" s="9"/>
    </row>
    <row r="6182" spans="2:2" x14ac:dyDescent="0.25">
      <c r="B6182" s="9"/>
    </row>
    <row r="6183" spans="2:2" x14ac:dyDescent="0.25">
      <c r="B6183" s="9"/>
    </row>
    <row r="6184" spans="2:2" x14ac:dyDescent="0.25">
      <c r="B6184" s="9"/>
    </row>
    <row r="6185" spans="2:2" x14ac:dyDescent="0.25">
      <c r="B6185" s="9"/>
    </row>
    <row r="6186" spans="2:2" x14ac:dyDescent="0.25">
      <c r="B6186" s="9"/>
    </row>
    <row r="6187" spans="2:2" x14ac:dyDescent="0.25">
      <c r="B6187" s="9"/>
    </row>
    <row r="6188" spans="2:2" x14ac:dyDescent="0.25">
      <c r="B6188" s="9"/>
    </row>
    <row r="6189" spans="2:2" x14ac:dyDescent="0.25">
      <c r="B6189" s="9"/>
    </row>
    <row r="6190" spans="2:2" x14ac:dyDescent="0.25">
      <c r="B6190" s="9"/>
    </row>
    <row r="6191" spans="2:2" x14ac:dyDescent="0.25">
      <c r="B6191" s="9"/>
    </row>
    <row r="6192" spans="2:2" x14ac:dyDescent="0.25">
      <c r="B6192" s="9"/>
    </row>
    <row r="6193" spans="2:2" x14ac:dyDescent="0.25">
      <c r="B6193" s="9"/>
    </row>
    <row r="6194" spans="2:2" x14ac:dyDescent="0.25">
      <c r="B6194" s="9"/>
    </row>
    <row r="6195" spans="2:2" x14ac:dyDescent="0.25">
      <c r="B6195" s="9"/>
    </row>
    <row r="6196" spans="2:2" x14ac:dyDescent="0.25">
      <c r="B6196" s="9"/>
    </row>
    <row r="6197" spans="2:2" x14ac:dyDescent="0.25">
      <c r="B6197" s="9"/>
    </row>
    <row r="6198" spans="2:2" x14ac:dyDescent="0.25">
      <c r="B6198" s="9"/>
    </row>
    <row r="6199" spans="2:2" x14ac:dyDescent="0.25">
      <c r="B6199" s="9"/>
    </row>
    <row r="6200" spans="2:2" x14ac:dyDescent="0.25">
      <c r="B6200" s="9"/>
    </row>
    <row r="6201" spans="2:2" x14ac:dyDescent="0.25">
      <c r="B6201" s="9"/>
    </row>
    <row r="6202" spans="2:2" x14ac:dyDescent="0.25">
      <c r="B6202" s="9"/>
    </row>
    <row r="6203" spans="2:2" x14ac:dyDescent="0.25">
      <c r="B6203" s="9"/>
    </row>
    <row r="6204" spans="2:2" x14ac:dyDescent="0.25">
      <c r="B6204" s="9"/>
    </row>
    <row r="6205" spans="2:2" x14ac:dyDescent="0.25">
      <c r="B6205" s="9"/>
    </row>
    <row r="6206" spans="2:2" x14ac:dyDescent="0.25">
      <c r="B6206" s="9"/>
    </row>
    <row r="6207" spans="2:2" x14ac:dyDescent="0.25">
      <c r="B6207" s="9"/>
    </row>
    <row r="6208" spans="2:2" x14ac:dyDescent="0.25">
      <c r="B6208" s="9"/>
    </row>
    <row r="6209" spans="2:2" x14ac:dyDescent="0.25">
      <c r="B6209" s="9"/>
    </row>
    <row r="6210" spans="2:2" x14ac:dyDescent="0.25">
      <c r="B6210" s="9"/>
    </row>
    <row r="6211" spans="2:2" x14ac:dyDescent="0.25">
      <c r="B6211" s="9"/>
    </row>
    <row r="6212" spans="2:2" x14ac:dyDescent="0.25">
      <c r="B6212" s="9"/>
    </row>
    <row r="6213" spans="2:2" x14ac:dyDescent="0.25">
      <c r="B6213" s="9"/>
    </row>
    <row r="6214" spans="2:2" x14ac:dyDescent="0.25">
      <c r="B6214" s="9"/>
    </row>
    <row r="6215" spans="2:2" x14ac:dyDescent="0.25">
      <c r="B6215" s="9"/>
    </row>
    <row r="6216" spans="2:2" x14ac:dyDescent="0.25">
      <c r="B6216" s="9"/>
    </row>
    <row r="6217" spans="2:2" x14ac:dyDescent="0.25">
      <c r="B6217" s="9"/>
    </row>
    <row r="6218" spans="2:2" x14ac:dyDescent="0.25">
      <c r="B6218" s="9"/>
    </row>
    <row r="6219" spans="2:2" x14ac:dyDescent="0.25">
      <c r="B6219" s="9"/>
    </row>
    <row r="6220" spans="2:2" x14ac:dyDescent="0.25">
      <c r="B6220" s="9"/>
    </row>
    <row r="6221" spans="2:2" x14ac:dyDescent="0.25">
      <c r="B6221" s="9"/>
    </row>
    <row r="6222" spans="2:2" x14ac:dyDescent="0.25">
      <c r="B6222" s="9"/>
    </row>
    <row r="6223" spans="2:2" x14ac:dyDescent="0.25">
      <c r="B6223" s="9"/>
    </row>
    <row r="6224" spans="2:2" x14ac:dyDescent="0.25">
      <c r="B6224" s="9"/>
    </row>
    <row r="6225" spans="2:2" x14ac:dyDescent="0.25">
      <c r="B6225" s="9"/>
    </row>
    <row r="6226" spans="2:2" x14ac:dyDescent="0.25">
      <c r="B6226" s="9"/>
    </row>
    <row r="6227" spans="2:2" x14ac:dyDescent="0.25">
      <c r="B6227" s="9"/>
    </row>
    <row r="6228" spans="2:2" x14ac:dyDescent="0.25">
      <c r="B6228" s="9"/>
    </row>
    <row r="6229" spans="2:2" x14ac:dyDescent="0.25">
      <c r="B6229" s="9"/>
    </row>
    <row r="6230" spans="2:2" x14ac:dyDescent="0.25">
      <c r="B6230" s="9"/>
    </row>
    <row r="6231" spans="2:2" x14ac:dyDescent="0.25">
      <c r="B6231" s="9"/>
    </row>
    <row r="6232" spans="2:2" x14ac:dyDescent="0.25">
      <c r="B6232" s="9"/>
    </row>
    <row r="6233" spans="2:2" x14ac:dyDescent="0.25">
      <c r="B6233" s="9"/>
    </row>
    <row r="6234" spans="2:2" x14ac:dyDescent="0.25">
      <c r="B6234" s="9"/>
    </row>
    <row r="6235" spans="2:2" x14ac:dyDescent="0.25">
      <c r="B6235" s="9"/>
    </row>
    <row r="6236" spans="2:2" x14ac:dyDescent="0.25">
      <c r="B6236" s="9"/>
    </row>
    <row r="6237" spans="2:2" x14ac:dyDescent="0.25">
      <c r="B6237" s="9"/>
    </row>
    <row r="6238" spans="2:2" x14ac:dyDescent="0.25">
      <c r="B6238" s="9"/>
    </row>
    <row r="6239" spans="2:2" x14ac:dyDescent="0.25">
      <c r="B6239" s="9"/>
    </row>
    <row r="6240" spans="2:2" x14ac:dyDescent="0.25">
      <c r="B6240" s="9"/>
    </row>
    <row r="6241" spans="2:2" x14ac:dyDescent="0.25">
      <c r="B6241" s="9"/>
    </row>
    <row r="6242" spans="2:2" x14ac:dyDescent="0.25">
      <c r="B6242" s="9"/>
    </row>
    <row r="6243" spans="2:2" x14ac:dyDescent="0.25">
      <c r="B6243" s="9"/>
    </row>
    <row r="6244" spans="2:2" x14ac:dyDescent="0.25">
      <c r="B6244" s="9"/>
    </row>
    <row r="6245" spans="2:2" x14ac:dyDescent="0.25">
      <c r="B6245" s="9"/>
    </row>
    <row r="6246" spans="2:2" x14ac:dyDescent="0.25">
      <c r="B6246" s="9"/>
    </row>
    <row r="6247" spans="2:2" x14ac:dyDescent="0.25">
      <c r="B6247" s="9"/>
    </row>
    <row r="6248" spans="2:2" x14ac:dyDescent="0.25">
      <c r="B6248" s="9"/>
    </row>
    <row r="6249" spans="2:2" x14ac:dyDescent="0.25">
      <c r="B6249" s="9"/>
    </row>
    <row r="6250" spans="2:2" x14ac:dyDescent="0.25">
      <c r="B6250" s="9"/>
    </row>
    <row r="6251" spans="2:2" x14ac:dyDescent="0.25">
      <c r="B6251" s="9"/>
    </row>
    <row r="6252" spans="2:2" x14ac:dyDescent="0.25">
      <c r="B6252" s="9"/>
    </row>
    <row r="6253" spans="2:2" x14ac:dyDescent="0.25">
      <c r="B6253" s="9"/>
    </row>
    <row r="6254" spans="2:2" x14ac:dyDescent="0.25">
      <c r="B6254" s="9"/>
    </row>
    <row r="6255" spans="2:2" x14ac:dyDescent="0.25">
      <c r="B6255" s="9"/>
    </row>
    <row r="6256" spans="2:2" x14ac:dyDescent="0.25">
      <c r="B6256" s="9"/>
    </row>
    <row r="6257" spans="2:2" x14ac:dyDescent="0.25">
      <c r="B6257" s="9"/>
    </row>
    <row r="6258" spans="2:2" x14ac:dyDescent="0.25">
      <c r="B6258" s="9"/>
    </row>
    <row r="6259" spans="2:2" x14ac:dyDescent="0.25">
      <c r="B6259" s="9"/>
    </row>
    <row r="6260" spans="2:2" x14ac:dyDescent="0.25">
      <c r="B6260" s="9"/>
    </row>
    <row r="6261" spans="2:2" x14ac:dyDescent="0.25">
      <c r="B6261" s="9"/>
    </row>
    <row r="6262" spans="2:2" x14ac:dyDescent="0.25">
      <c r="B6262" s="9"/>
    </row>
    <row r="6263" spans="2:2" x14ac:dyDescent="0.25">
      <c r="B6263" s="9"/>
    </row>
    <row r="6264" spans="2:2" x14ac:dyDescent="0.25">
      <c r="B6264" s="9"/>
    </row>
    <row r="6265" spans="2:2" x14ac:dyDescent="0.25">
      <c r="B6265" s="9"/>
    </row>
    <row r="6266" spans="2:2" x14ac:dyDescent="0.25">
      <c r="B6266" s="9"/>
    </row>
    <row r="6267" spans="2:2" x14ac:dyDescent="0.25">
      <c r="B6267" s="9"/>
    </row>
    <row r="6268" spans="2:2" x14ac:dyDescent="0.25">
      <c r="B6268" s="9"/>
    </row>
    <row r="6269" spans="2:2" x14ac:dyDescent="0.25">
      <c r="B6269" s="9"/>
    </row>
    <row r="6270" spans="2:2" x14ac:dyDescent="0.25">
      <c r="B6270" s="9"/>
    </row>
    <row r="6271" spans="2:2" x14ac:dyDescent="0.25">
      <c r="B6271" s="9"/>
    </row>
    <row r="6272" spans="2:2" x14ac:dyDescent="0.25">
      <c r="B6272" s="9"/>
    </row>
    <row r="6273" spans="2:2" x14ac:dyDescent="0.25">
      <c r="B6273" s="9"/>
    </row>
    <row r="6274" spans="2:2" x14ac:dyDescent="0.25">
      <c r="B6274" s="9"/>
    </row>
    <row r="6275" spans="2:2" x14ac:dyDescent="0.25">
      <c r="B6275" s="9"/>
    </row>
    <row r="6276" spans="2:2" x14ac:dyDescent="0.25">
      <c r="B6276" s="9"/>
    </row>
    <row r="6277" spans="2:2" x14ac:dyDescent="0.25">
      <c r="B6277" s="9"/>
    </row>
    <row r="6278" spans="2:2" x14ac:dyDescent="0.25">
      <c r="B6278" s="9"/>
    </row>
    <row r="6279" spans="2:2" x14ac:dyDescent="0.25">
      <c r="B6279" s="9"/>
    </row>
    <row r="6280" spans="2:2" x14ac:dyDescent="0.25">
      <c r="B6280" s="9"/>
    </row>
    <row r="6281" spans="2:2" x14ac:dyDescent="0.25">
      <c r="B6281" s="9"/>
    </row>
    <row r="6282" spans="2:2" x14ac:dyDescent="0.25">
      <c r="B6282" s="9"/>
    </row>
    <row r="6283" spans="2:2" x14ac:dyDescent="0.25">
      <c r="B6283" s="9"/>
    </row>
    <row r="6284" spans="2:2" x14ac:dyDescent="0.25">
      <c r="B6284" s="9"/>
    </row>
    <row r="6285" spans="2:2" x14ac:dyDescent="0.25">
      <c r="B6285" s="9"/>
    </row>
    <row r="6286" spans="2:2" x14ac:dyDescent="0.25">
      <c r="B6286" s="9"/>
    </row>
    <row r="6287" spans="2:2" x14ac:dyDescent="0.25">
      <c r="B6287" s="9"/>
    </row>
    <row r="6288" spans="2:2" x14ac:dyDescent="0.25">
      <c r="B6288" s="9"/>
    </row>
    <row r="6289" spans="2:2" x14ac:dyDescent="0.25">
      <c r="B6289" s="9"/>
    </row>
    <row r="6290" spans="2:2" x14ac:dyDescent="0.25">
      <c r="B6290" s="9"/>
    </row>
    <row r="6291" spans="2:2" x14ac:dyDescent="0.25">
      <c r="B6291" s="9"/>
    </row>
    <row r="6292" spans="2:2" x14ac:dyDescent="0.25">
      <c r="B6292" s="9"/>
    </row>
    <row r="6293" spans="2:2" x14ac:dyDescent="0.25">
      <c r="B6293" s="9"/>
    </row>
    <row r="6294" spans="2:2" x14ac:dyDescent="0.25">
      <c r="B6294" s="9"/>
    </row>
    <row r="6295" spans="2:2" x14ac:dyDescent="0.25">
      <c r="B6295" s="9"/>
    </row>
    <row r="6296" spans="2:2" x14ac:dyDescent="0.25">
      <c r="B6296" s="9"/>
    </row>
    <row r="6297" spans="2:2" x14ac:dyDescent="0.25">
      <c r="B6297" s="9"/>
    </row>
    <row r="6298" spans="2:2" x14ac:dyDescent="0.25">
      <c r="B6298" s="9"/>
    </row>
    <row r="6299" spans="2:2" x14ac:dyDescent="0.25">
      <c r="B6299" s="9"/>
    </row>
    <row r="6300" spans="2:2" x14ac:dyDescent="0.25">
      <c r="B6300" s="9"/>
    </row>
    <row r="6301" spans="2:2" x14ac:dyDescent="0.25">
      <c r="B6301" s="9"/>
    </row>
    <row r="6302" spans="2:2" x14ac:dyDescent="0.25">
      <c r="B6302" s="9"/>
    </row>
    <row r="6303" spans="2:2" x14ac:dyDescent="0.25">
      <c r="B6303" s="9"/>
    </row>
    <row r="6304" spans="2:2" x14ac:dyDescent="0.25">
      <c r="B6304" s="9"/>
    </row>
    <row r="6305" spans="2:2" x14ac:dyDescent="0.25">
      <c r="B6305" s="9"/>
    </row>
    <row r="6306" spans="2:2" x14ac:dyDescent="0.25">
      <c r="B6306" s="9"/>
    </row>
    <row r="6307" spans="2:2" x14ac:dyDescent="0.25">
      <c r="B6307" s="9"/>
    </row>
    <row r="6308" spans="2:2" x14ac:dyDescent="0.25">
      <c r="B6308" s="9"/>
    </row>
    <row r="6309" spans="2:2" x14ac:dyDescent="0.25">
      <c r="B6309" s="9"/>
    </row>
    <row r="6310" spans="2:2" x14ac:dyDescent="0.25">
      <c r="B6310" s="9"/>
    </row>
    <row r="6311" spans="2:2" x14ac:dyDescent="0.25">
      <c r="B6311" s="9"/>
    </row>
    <row r="6312" spans="2:2" x14ac:dyDescent="0.25">
      <c r="B6312" s="9"/>
    </row>
    <row r="6313" spans="2:2" x14ac:dyDescent="0.25">
      <c r="B6313" s="9"/>
    </row>
    <row r="6314" spans="2:2" x14ac:dyDescent="0.25">
      <c r="B6314" s="9"/>
    </row>
    <row r="6315" spans="2:2" x14ac:dyDescent="0.25">
      <c r="B6315" s="9"/>
    </row>
    <row r="6316" spans="2:2" x14ac:dyDescent="0.25">
      <c r="B6316" s="9"/>
    </row>
    <row r="6317" spans="2:2" x14ac:dyDescent="0.25">
      <c r="B6317" s="9"/>
    </row>
    <row r="6318" spans="2:2" x14ac:dyDescent="0.25">
      <c r="B6318" s="9"/>
    </row>
    <row r="6319" spans="2:2" x14ac:dyDescent="0.25">
      <c r="B6319" s="9"/>
    </row>
    <row r="6320" spans="2:2" x14ac:dyDescent="0.25">
      <c r="B6320" s="9"/>
    </row>
    <row r="6321" spans="2:2" x14ac:dyDescent="0.25">
      <c r="B6321" s="9"/>
    </row>
    <row r="6322" spans="2:2" x14ac:dyDescent="0.25">
      <c r="B6322" s="9"/>
    </row>
    <row r="6323" spans="2:2" x14ac:dyDescent="0.25">
      <c r="B6323" s="9"/>
    </row>
    <row r="6324" spans="2:2" x14ac:dyDescent="0.25">
      <c r="B6324" s="9"/>
    </row>
    <row r="6325" spans="2:2" x14ac:dyDescent="0.25">
      <c r="B6325" s="9"/>
    </row>
    <row r="6326" spans="2:2" x14ac:dyDescent="0.25">
      <c r="B6326" s="9"/>
    </row>
    <row r="6327" spans="2:2" x14ac:dyDescent="0.25">
      <c r="B6327" s="9"/>
    </row>
    <row r="6328" spans="2:2" x14ac:dyDescent="0.25">
      <c r="B6328" s="9"/>
    </row>
    <row r="6329" spans="2:2" x14ac:dyDescent="0.25">
      <c r="B6329" s="9"/>
    </row>
    <row r="6330" spans="2:2" x14ac:dyDescent="0.25">
      <c r="B6330" s="9"/>
    </row>
    <row r="6331" spans="2:2" x14ac:dyDescent="0.25">
      <c r="B6331" s="9"/>
    </row>
    <row r="6332" spans="2:2" x14ac:dyDescent="0.25">
      <c r="B6332" s="9"/>
    </row>
    <row r="6333" spans="2:2" x14ac:dyDescent="0.25">
      <c r="B6333" s="9"/>
    </row>
    <row r="6334" spans="2:2" x14ac:dyDescent="0.25">
      <c r="B6334" s="9"/>
    </row>
    <row r="6335" spans="2:2" x14ac:dyDescent="0.25">
      <c r="B6335" s="9"/>
    </row>
    <row r="6336" spans="2:2" x14ac:dyDescent="0.25">
      <c r="B6336" s="9"/>
    </row>
    <row r="6337" spans="2:2" x14ac:dyDescent="0.25">
      <c r="B6337" s="9"/>
    </row>
    <row r="6338" spans="2:2" x14ac:dyDescent="0.25">
      <c r="B6338" s="9"/>
    </row>
    <row r="6339" spans="2:2" x14ac:dyDescent="0.25">
      <c r="B6339" s="9"/>
    </row>
    <row r="6340" spans="2:2" x14ac:dyDescent="0.25">
      <c r="B6340" s="9"/>
    </row>
    <row r="6341" spans="2:2" x14ac:dyDescent="0.25">
      <c r="B6341" s="9"/>
    </row>
    <row r="6342" spans="2:2" x14ac:dyDescent="0.25">
      <c r="B6342" s="9"/>
    </row>
    <row r="6343" spans="2:2" x14ac:dyDescent="0.25">
      <c r="B6343" s="9"/>
    </row>
    <row r="6344" spans="2:2" x14ac:dyDescent="0.25">
      <c r="B6344" s="9"/>
    </row>
    <row r="6345" spans="2:2" x14ac:dyDescent="0.25">
      <c r="B6345" s="9"/>
    </row>
    <row r="6346" spans="2:2" x14ac:dyDescent="0.25">
      <c r="B6346" s="9"/>
    </row>
    <row r="6347" spans="2:2" x14ac:dyDescent="0.25">
      <c r="B6347" s="9"/>
    </row>
    <row r="6348" spans="2:2" x14ac:dyDescent="0.25">
      <c r="B6348" s="9"/>
    </row>
    <row r="6349" spans="2:2" x14ac:dyDescent="0.25">
      <c r="B6349" s="9"/>
    </row>
    <row r="6350" spans="2:2" x14ac:dyDescent="0.25">
      <c r="B6350" s="9"/>
    </row>
    <row r="6351" spans="2:2" x14ac:dyDescent="0.25">
      <c r="B6351" s="9"/>
    </row>
    <row r="6352" spans="2:2" x14ac:dyDescent="0.25">
      <c r="B6352" s="9"/>
    </row>
    <row r="6353" spans="2:2" x14ac:dyDescent="0.25">
      <c r="B6353" s="9"/>
    </row>
    <row r="6354" spans="2:2" x14ac:dyDescent="0.25">
      <c r="B6354" s="9"/>
    </row>
    <row r="6355" spans="2:2" x14ac:dyDescent="0.25">
      <c r="B6355" s="9"/>
    </row>
    <row r="6356" spans="2:2" x14ac:dyDescent="0.25">
      <c r="B6356" s="9"/>
    </row>
    <row r="6357" spans="2:2" x14ac:dyDescent="0.25">
      <c r="B6357" s="9"/>
    </row>
    <row r="6358" spans="2:2" x14ac:dyDescent="0.25">
      <c r="B6358" s="9"/>
    </row>
    <row r="6359" spans="2:2" x14ac:dyDescent="0.25">
      <c r="B6359" s="9"/>
    </row>
    <row r="6360" spans="2:2" x14ac:dyDescent="0.25">
      <c r="B6360" s="9"/>
    </row>
    <row r="6361" spans="2:2" x14ac:dyDescent="0.25">
      <c r="B6361" s="9"/>
    </row>
    <row r="6362" spans="2:2" x14ac:dyDescent="0.25">
      <c r="B6362" s="9"/>
    </row>
    <row r="6363" spans="2:2" x14ac:dyDescent="0.25">
      <c r="B6363" s="9"/>
    </row>
    <row r="6364" spans="2:2" x14ac:dyDescent="0.25">
      <c r="B6364" s="9"/>
    </row>
    <row r="6365" spans="2:2" x14ac:dyDescent="0.25">
      <c r="B6365" s="9"/>
    </row>
    <row r="6366" spans="2:2" x14ac:dyDescent="0.25">
      <c r="B6366" s="9"/>
    </row>
    <row r="6367" spans="2:2" x14ac:dyDescent="0.25">
      <c r="B6367" s="9"/>
    </row>
    <row r="6368" spans="2:2" x14ac:dyDescent="0.25">
      <c r="B6368" s="9"/>
    </row>
    <row r="6369" spans="2:2" x14ac:dyDescent="0.25">
      <c r="B6369" s="9"/>
    </row>
    <row r="6370" spans="2:2" x14ac:dyDescent="0.25">
      <c r="B6370" s="9"/>
    </row>
    <row r="6371" spans="2:2" x14ac:dyDescent="0.25">
      <c r="B6371" s="9"/>
    </row>
    <row r="6372" spans="2:2" x14ac:dyDescent="0.25">
      <c r="B6372" s="9"/>
    </row>
    <row r="6373" spans="2:2" x14ac:dyDescent="0.25">
      <c r="B6373" s="9"/>
    </row>
    <row r="6374" spans="2:2" x14ac:dyDescent="0.25">
      <c r="B6374" s="9"/>
    </row>
    <row r="6375" spans="2:2" x14ac:dyDescent="0.25">
      <c r="B6375" s="9"/>
    </row>
    <row r="6376" spans="2:2" x14ac:dyDescent="0.25">
      <c r="B6376" s="9"/>
    </row>
    <row r="6377" spans="2:2" x14ac:dyDescent="0.25">
      <c r="B6377" s="9"/>
    </row>
    <row r="6378" spans="2:2" x14ac:dyDescent="0.25">
      <c r="B6378" s="9"/>
    </row>
    <row r="6379" spans="2:2" x14ac:dyDescent="0.25">
      <c r="B6379" s="9"/>
    </row>
    <row r="6380" spans="2:2" x14ac:dyDescent="0.25">
      <c r="B6380" s="9"/>
    </row>
    <row r="6381" spans="2:2" x14ac:dyDescent="0.25">
      <c r="B6381" s="9"/>
    </row>
    <row r="6382" spans="2:2" x14ac:dyDescent="0.25">
      <c r="B6382" s="9"/>
    </row>
    <row r="6383" spans="2:2" x14ac:dyDescent="0.25">
      <c r="B6383" s="9"/>
    </row>
    <row r="6384" spans="2:2" x14ac:dyDescent="0.25">
      <c r="B6384" s="9"/>
    </row>
    <row r="6385" spans="2:2" x14ac:dyDescent="0.25">
      <c r="B6385" s="9"/>
    </row>
    <row r="6386" spans="2:2" x14ac:dyDescent="0.25">
      <c r="B6386" s="9"/>
    </row>
    <row r="6387" spans="2:2" x14ac:dyDescent="0.25">
      <c r="B6387" s="9"/>
    </row>
    <row r="6388" spans="2:2" x14ac:dyDescent="0.25">
      <c r="B6388" s="9"/>
    </row>
    <row r="6389" spans="2:2" x14ac:dyDescent="0.25">
      <c r="B6389" s="9"/>
    </row>
    <row r="6390" spans="2:2" x14ac:dyDescent="0.25">
      <c r="B6390" s="9"/>
    </row>
    <row r="6391" spans="2:2" x14ac:dyDescent="0.25">
      <c r="B6391" s="9"/>
    </row>
    <row r="6392" spans="2:2" x14ac:dyDescent="0.25">
      <c r="B6392" s="9"/>
    </row>
    <row r="6393" spans="2:2" x14ac:dyDescent="0.25">
      <c r="B6393" s="9"/>
    </row>
    <row r="6394" spans="2:2" x14ac:dyDescent="0.25">
      <c r="B6394" s="9"/>
    </row>
    <row r="6395" spans="2:2" x14ac:dyDescent="0.25">
      <c r="B6395" s="9"/>
    </row>
    <row r="6396" spans="2:2" x14ac:dyDescent="0.25">
      <c r="B6396" s="9"/>
    </row>
    <row r="6397" spans="2:2" x14ac:dyDescent="0.25">
      <c r="B6397" s="9"/>
    </row>
    <row r="6398" spans="2:2" x14ac:dyDescent="0.25">
      <c r="B6398" s="9"/>
    </row>
    <row r="6399" spans="2:2" x14ac:dyDescent="0.25">
      <c r="B6399" s="9"/>
    </row>
    <row r="6400" spans="2:2" x14ac:dyDescent="0.25">
      <c r="B6400" s="9"/>
    </row>
    <row r="6401" spans="2:2" x14ac:dyDescent="0.25">
      <c r="B6401" s="9"/>
    </row>
    <row r="6402" spans="2:2" x14ac:dyDescent="0.25">
      <c r="B6402" s="9"/>
    </row>
    <row r="6403" spans="2:2" x14ac:dyDescent="0.25">
      <c r="B6403" s="9"/>
    </row>
    <row r="6404" spans="2:2" x14ac:dyDescent="0.25">
      <c r="B6404" s="9"/>
    </row>
    <row r="6405" spans="2:2" x14ac:dyDescent="0.25">
      <c r="B6405" s="9"/>
    </row>
    <row r="6406" spans="2:2" x14ac:dyDescent="0.25">
      <c r="B6406" s="9"/>
    </row>
    <row r="6407" spans="2:2" x14ac:dyDescent="0.25">
      <c r="B6407" s="9"/>
    </row>
    <row r="6408" spans="2:2" x14ac:dyDescent="0.25">
      <c r="B6408" s="9"/>
    </row>
    <row r="6409" spans="2:2" x14ac:dyDescent="0.25">
      <c r="B6409" s="9"/>
    </row>
    <row r="6410" spans="2:2" x14ac:dyDescent="0.25">
      <c r="B6410" s="9"/>
    </row>
    <row r="6411" spans="2:2" x14ac:dyDescent="0.25">
      <c r="B6411" s="9"/>
    </row>
    <row r="6412" spans="2:2" x14ac:dyDescent="0.25">
      <c r="B6412" s="9"/>
    </row>
    <row r="6413" spans="2:2" x14ac:dyDescent="0.25">
      <c r="B6413" s="9"/>
    </row>
    <row r="6414" spans="2:2" x14ac:dyDescent="0.25">
      <c r="B6414" s="9"/>
    </row>
    <row r="6415" spans="2:2" x14ac:dyDescent="0.25">
      <c r="B6415" s="9"/>
    </row>
    <row r="6416" spans="2:2" x14ac:dyDescent="0.25">
      <c r="B6416" s="9"/>
    </row>
    <row r="6417" spans="2:2" x14ac:dyDescent="0.25">
      <c r="B6417" s="9"/>
    </row>
    <row r="6418" spans="2:2" x14ac:dyDescent="0.25">
      <c r="B6418" s="9"/>
    </row>
    <row r="6419" spans="2:2" x14ac:dyDescent="0.25">
      <c r="B6419" s="9"/>
    </row>
    <row r="6420" spans="2:2" x14ac:dyDescent="0.25">
      <c r="B6420" s="9"/>
    </row>
    <row r="6421" spans="2:2" x14ac:dyDescent="0.25">
      <c r="B6421" s="9"/>
    </row>
    <row r="6422" spans="2:2" x14ac:dyDescent="0.25">
      <c r="B6422" s="9"/>
    </row>
    <row r="6423" spans="2:2" x14ac:dyDescent="0.25">
      <c r="B6423" s="9"/>
    </row>
    <row r="6424" spans="2:2" x14ac:dyDescent="0.25">
      <c r="B6424" s="9"/>
    </row>
    <row r="6425" spans="2:2" x14ac:dyDescent="0.25">
      <c r="B6425" s="9"/>
    </row>
    <row r="6426" spans="2:2" x14ac:dyDescent="0.25">
      <c r="B6426" s="9"/>
    </row>
    <row r="6427" spans="2:2" x14ac:dyDescent="0.25">
      <c r="B6427" s="9"/>
    </row>
    <row r="6428" spans="2:2" x14ac:dyDescent="0.25">
      <c r="B6428" s="9"/>
    </row>
    <row r="6429" spans="2:2" x14ac:dyDescent="0.25">
      <c r="B6429" s="9"/>
    </row>
    <row r="6430" spans="2:2" x14ac:dyDescent="0.25">
      <c r="B6430" s="9"/>
    </row>
    <row r="6431" spans="2:2" x14ac:dyDescent="0.25">
      <c r="B6431" s="9"/>
    </row>
    <row r="6432" spans="2:2" x14ac:dyDescent="0.25">
      <c r="B6432" s="9"/>
    </row>
    <row r="6433" spans="2:2" x14ac:dyDescent="0.25">
      <c r="B6433" s="9"/>
    </row>
    <row r="6434" spans="2:2" x14ac:dyDescent="0.25">
      <c r="B6434" s="9"/>
    </row>
    <row r="6435" spans="2:2" x14ac:dyDescent="0.25">
      <c r="B6435" s="9"/>
    </row>
    <row r="6436" spans="2:2" x14ac:dyDescent="0.25">
      <c r="B6436" s="9"/>
    </row>
    <row r="6437" spans="2:2" x14ac:dyDescent="0.25">
      <c r="B6437" s="9"/>
    </row>
    <row r="6438" spans="2:2" x14ac:dyDescent="0.25">
      <c r="B6438" s="9"/>
    </row>
    <row r="6439" spans="2:2" x14ac:dyDescent="0.25">
      <c r="B6439" s="9"/>
    </row>
    <row r="6440" spans="2:2" x14ac:dyDescent="0.25">
      <c r="B6440" s="9"/>
    </row>
    <row r="6441" spans="2:2" x14ac:dyDescent="0.25">
      <c r="B6441" s="9"/>
    </row>
    <row r="6442" spans="2:2" x14ac:dyDescent="0.25">
      <c r="B6442" s="9"/>
    </row>
    <row r="6443" spans="2:2" x14ac:dyDescent="0.25">
      <c r="B6443" s="9"/>
    </row>
    <row r="6444" spans="2:2" x14ac:dyDescent="0.25">
      <c r="B6444" s="9"/>
    </row>
    <row r="6445" spans="2:2" x14ac:dyDescent="0.25">
      <c r="B6445" s="9"/>
    </row>
    <row r="6446" spans="2:2" x14ac:dyDescent="0.25">
      <c r="B6446" s="9"/>
    </row>
    <row r="6447" spans="2:2" x14ac:dyDescent="0.25">
      <c r="B6447" s="9"/>
    </row>
    <row r="6448" spans="2:2" x14ac:dyDescent="0.25">
      <c r="B6448" s="9"/>
    </row>
    <row r="6449" spans="2:2" x14ac:dyDescent="0.25">
      <c r="B6449" s="9"/>
    </row>
    <row r="6450" spans="2:2" x14ac:dyDescent="0.25">
      <c r="B6450" s="9"/>
    </row>
    <row r="6451" spans="2:2" x14ac:dyDescent="0.25">
      <c r="B6451" s="9"/>
    </row>
    <row r="6452" spans="2:2" x14ac:dyDescent="0.25">
      <c r="B6452" s="9"/>
    </row>
    <row r="6453" spans="2:2" x14ac:dyDescent="0.25">
      <c r="B6453" s="9"/>
    </row>
    <row r="6454" spans="2:2" x14ac:dyDescent="0.25">
      <c r="B6454" s="9"/>
    </row>
    <row r="6455" spans="2:2" x14ac:dyDescent="0.25">
      <c r="B6455" s="9"/>
    </row>
    <row r="6456" spans="2:2" x14ac:dyDescent="0.25">
      <c r="B6456" s="9"/>
    </row>
    <row r="6457" spans="2:2" x14ac:dyDescent="0.25">
      <c r="B6457" s="9"/>
    </row>
    <row r="6458" spans="2:2" x14ac:dyDescent="0.25">
      <c r="B6458" s="9"/>
    </row>
    <row r="6459" spans="2:2" x14ac:dyDescent="0.25">
      <c r="B6459" s="9"/>
    </row>
    <row r="6460" spans="2:2" x14ac:dyDescent="0.25">
      <c r="B6460" s="9"/>
    </row>
    <row r="6461" spans="2:2" x14ac:dyDescent="0.25">
      <c r="B6461" s="9"/>
    </row>
    <row r="6462" spans="2:2" x14ac:dyDescent="0.25">
      <c r="B6462" s="9"/>
    </row>
    <row r="6463" spans="2:2" x14ac:dyDescent="0.25">
      <c r="B6463" s="9"/>
    </row>
    <row r="6464" spans="2:2" x14ac:dyDescent="0.25">
      <c r="B6464" s="9"/>
    </row>
    <row r="6465" spans="2:2" x14ac:dyDescent="0.25">
      <c r="B6465" s="9"/>
    </row>
    <row r="6466" spans="2:2" x14ac:dyDescent="0.25">
      <c r="B6466" s="9"/>
    </row>
    <row r="6467" spans="2:2" x14ac:dyDescent="0.25">
      <c r="B6467" s="9"/>
    </row>
    <row r="6468" spans="2:2" x14ac:dyDescent="0.25">
      <c r="B6468" s="9"/>
    </row>
    <row r="6469" spans="2:2" x14ac:dyDescent="0.25">
      <c r="B6469" s="9"/>
    </row>
    <row r="6470" spans="2:2" x14ac:dyDescent="0.25">
      <c r="B6470" s="9"/>
    </row>
    <row r="6471" spans="2:2" x14ac:dyDescent="0.25">
      <c r="B6471" s="9"/>
    </row>
    <row r="6472" spans="2:2" x14ac:dyDescent="0.25">
      <c r="B6472" s="9"/>
    </row>
    <row r="6473" spans="2:2" x14ac:dyDescent="0.25">
      <c r="B6473" s="9"/>
    </row>
    <row r="6474" spans="2:2" x14ac:dyDescent="0.25">
      <c r="B6474" s="9"/>
    </row>
    <row r="6475" spans="2:2" x14ac:dyDescent="0.25">
      <c r="B6475" s="9"/>
    </row>
    <row r="6476" spans="2:2" x14ac:dyDescent="0.25">
      <c r="B6476" s="9"/>
    </row>
    <row r="6477" spans="2:2" x14ac:dyDescent="0.25">
      <c r="B6477" s="9"/>
    </row>
    <row r="6478" spans="2:2" x14ac:dyDescent="0.25">
      <c r="B6478" s="9"/>
    </row>
    <row r="6479" spans="2:2" x14ac:dyDescent="0.25">
      <c r="B6479" s="9"/>
    </row>
    <row r="6480" spans="2:2" x14ac:dyDescent="0.25">
      <c r="B6480" s="9"/>
    </row>
    <row r="6481" spans="2:2" x14ac:dyDescent="0.25">
      <c r="B6481" s="9"/>
    </row>
    <row r="6482" spans="2:2" x14ac:dyDescent="0.25">
      <c r="B6482" s="9"/>
    </row>
    <row r="6483" spans="2:2" x14ac:dyDescent="0.25">
      <c r="B6483" s="9"/>
    </row>
    <row r="6484" spans="2:2" x14ac:dyDescent="0.25">
      <c r="B6484" s="9"/>
    </row>
    <row r="6485" spans="2:2" x14ac:dyDescent="0.25">
      <c r="B6485" s="9"/>
    </row>
    <row r="6486" spans="2:2" x14ac:dyDescent="0.25">
      <c r="B6486" s="9"/>
    </row>
    <row r="6487" spans="2:2" x14ac:dyDescent="0.25">
      <c r="B6487" s="9"/>
    </row>
    <row r="6488" spans="2:2" x14ac:dyDescent="0.25">
      <c r="B6488" s="9"/>
    </row>
    <row r="6489" spans="2:2" x14ac:dyDescent="0.25">
      <c r="B6489" s="9"/>
    </row>
    <row r="6490" spans="2:2" x14ac:dyDescent="0.25">
      <c r="B6490" s="9"/>
    </row>
    <row r="6491" spans="2:2" x14ac:dyDescent="0.25">
      <c r="B6491" s="9"/>
    </row>
    <row r="6492" spans="2:2" x14ac:dyDescent="0.25">
      <c r="B6492" s="9"/>
    </row>
    <row r="6493" spans="2:2" x14ac:dyDescent="0.25">
      <c r="B6493" s="9"/>
    </row>
    <row r="6494" spans="2:2" x14ac:dyDescent="0.25">
      <c r="B6494" s="9"/>
    </row>
    <row r="6495" spans="2:2" x14ac:dyDescent="0.25">
      <c r="B6495" s="9"/>
    </row>
    <row r="6496" spans="2:2" x14ac:dyDescent="0.25">
      <c r="B6496" s="9"/>
    </row>
    <row r="6497" spans="2:2" x14ac:dyDescent="0.25">
      <c r="B6497" s="9"/>
    </row>
    <row r="6498" spans="2:2" x14ac:dyDescent="0.25">
      <c r="B6498" s="9"/>
    </row>
    <row r="6499" spans="2:2" x14ac:dyDescent="0.25">
      <c r="B6499" s="9"/>
    </row>
    <row r="6500" spans="2:2" x14ac:dyDescent="0.25">
      <c r="B6500" s="9"/>
    </row>
    <row r="6501" spans="2:2" x14ac:dyDescent="0.25">
      <c r="B6501" s="9"/>
    </row>
    <row r="6502" spans="2:2" x14ac:dyDescent="0.25">
      <c r="B6502" s="9"/>
    </row>
    <row r="6503" spans="2:2" x14ac:dyDescent="0.25">
      <c r="B6503" s="9"/>
    </row>
    <row r="6504" spans="2:2" x14ac:dyDescent="0.25">
      <c r="B6504" s="9"/>
    </row>
    <row r="6505" spans="2:2" x14ac:dyDescent="0.25">
      <c r="B6505" s="9"/>
    </row>
    <row r="6506" spans="2:2" x14ac:dyDescent="0.25">
      <c r="B6506" s="9"/>
    </row>
    <row r="6507" spans="2:2" x14ac:dyDescent="0.25">
      <c r="B6507" s="9"/>
    </row>
    <row r="6508" spans="2:2" x14ac:dyDescent="0.25">
      <c r="B6508" s="9"/>
    </row>
    <row r="6509" spans="2:2" x14ac:dyDescent="0.25">
      <c r="B6509" s="9"/>
    </row>
    <row r="6510" spans="2:2" x14ac:dyDescent="0.25">
      <c r="B6510" s="9"/>
    </row>
    <row r="6511" spans="2:2" x14ac:dyDescent="0.25">
      <c r="B6511" s="9"/>
    </row>
    <row r="6512" spans="2:2" x14ac:dyDescent="0.25">
      <c r="B6512" s="9"/>
    </row>
    <row r="6513" spans="2:2" x14ac:dyDescent="0.25">
      <c r="B6513" s="9"/>
    </row>
    <row r="6514" spans="2:2" x14ac:dyDescent="0.25">
      <c r="B6514" s="9"/>
    </row>
    <row r="6515" spans="2:2" x14ac:dyDescent="0.25">
      <c r="B6515" s="9"/>
    </row>
    <row r="6516" spans="2:2" x14ac:dyDescent="0.25">
      <c r="B6516" s="9"/>
    </row>
    <row r="6517" spans="2:2" x14ac:dyDescent="0.25">
      <c r="B6517" s="9"/>
    </row>
    <row r="6518" spans="2:2" x14ac:dyDescent="0.25">
      <c r="B6518" s="9"/>
    </row>
    <row r="6519" spans="2:2" x14ac:dyDescent="0.25">
      <c r="B6519" s="9"/>
    </row>
    <row r="6520" spans="2:2" x14ac:dyDescent="0.25">
      <c r="B6520" s="9"/>
    </row>
    <row r="6521" spans="2:2" x14ac:dyDescent="0.25">
      <c r="B6521" s="9"/>
    </row>
    <row r="6522" spans="2:2" x14ac:dyDescent="0.25">
      <c r="B6522" s="9"/>
    </row>
    <row r="6523" spans="2:2" x14ac:dyDescent="0.25">
      <c r="B6523" s="9"/>
    </row>
    <row r="6524" spans="2:2" x14ac:dyDescent="0.25">
      <c r="B6524" s="9"/>
    </row>
    <row r="6525" spans="2:2" x14ac:dyDescent="0.25">
      <c r="B6525" s="9"/>
    </row>
    <row r="6526" spans="2:2" x14ac:dyDescent="0.25">
      <c r="B6526" s="9"/>
    </row>
    <row r="6527" spans="2:2" x14ac:dyDescent="0.25">
      <c r="B6527" s="9"/>
    </row>
    <row r="6528" spans="2:2" x14ac:dyDescent="0.25">
      <c r="B6528" s="9"/>
    </row>
    <row r="6529" spans="2:2" x14ac:dyDescent="0.25">
      <c r="B6529" s="9"/>
    </row>
    <row r="6530" spans="2:2" x14ac:dyDescent="0.25">
      <c r="B6530" s="9"/>
    </row>
    <row r="6531" spans="2:2" x14ac:dyDescent="0.25">
      <c r="B6531" s="9"/>
    </row>
    <row r="6532" spans="2:2" x14ac:dyDescent="0.25">
      <c r="B6532" s="9"/>
    </row>
    <row r="6533" spans="2:2" x14ac:dyDescent="0.25">
      <c r="B6533" s="9"/>
    </row>
    <row r="6534" spans="2:2" x14ac:dyDescent="0.25">
      <c r="B6534" s="9"/>
    </row>
    <row r="6535" spans="2:2" x14ac:dyDescent="0.25">
      <c r="B6535" s="9"/>
    </row>
    <row r="6536" spans="2:2" x14ac:dyDescent="0.25">
      <c r="B6536" s="9"/>
    </row>
    <row r="6537" spans="2:2" x14ac:dyDescent="0.25">
      <c r="B6537" s="9"/>
    </row>
    <row r="6538" spans="2:2" x14ac:dyDescent="0.25">
      <c r="B6538" s="9"/>
    </row>
    <row r="6539" spans="2:2" x14ac:dyDescent="0.25">
      <c r="B6539" s="9"/>
    </row>
    <row r="6540" spans="2:2" x14ac:dyDescent="0.25">
      <c r="B6540" s="9"/>
    </row>
    <row r="6541" spans="2:2" x14ac:dyDescent="0.25">
      <c r="B6541" s="9"/>
    </row>
    <row r="6542" spans="2:2" x14ac:dyDescent="0.25">
      <c r="B6542" s="9"/>
    </row>
    <row r="6543" spans="2:2" x14ac:dyDescent="0.25">
      <c r="B6543" s="9"/>
    </row>
    <row r="6544" spans="2:2" x14ac:dyDescent="0.25">
      <c r="B6544" s="9"/>
    </row>
    <row r="6545" spans="2:2" x14ac:dyDescent="0.25">
      <c r="B6545" s="9"/>
    </row>
    <row r="6546" spans="2:2" x14ac:dyDescent="0.25">
      <c r="B6546" s="9"/>
    </row>
    <row r="6547" spans="2:2" x14ac:dyDescent="0.25">
      <c r="B6547" s="9"/>
    </row>
    <row r="6548" spans="2:2" x14ac:dyDescent="0.25">
      <c r="B6548" s="9"/>
    </row>
    <row r="6549" spans="2:2" x14ac:dyDescent="0.25">
      <c r="B6549" s="9"/>
    </row>
    <row r="6550" spans="2:2" x14ac:dyDescent="0.25">
      <c r="B6550" s="9"/>
    </row>
    <row r="6551" spans="2:2" x14ac:dyDescent="0.25">
      <c r="B6551" s="9"/>
    </row>
    <row r="6552" spans="2:2" x14ac:dyDescent="0.25">
      <c r="B6552" s="9"/>
    </row>
    <row r="6553" spans="2:2" x14ac:dyDescent="0.25">
      <c r="B6553" s="9"/>
    </row>
    <row r="6554" spans="2:2" x14ac:dyDescent="0.25">
      <c r="B6554" s="9"/>
    </row>
    <row r="6555" spans="2:2" x14ac:dyDescent="0.25">
      <c r="B6555" s="9"/>
    </row>
    <row r="6556" spans="2:2" x14ac:dyDescent="0.25">
      <c r="B6556" s="9"/>
    </row>
    <row r="6557" spans="2:2" x14ac:dyDescent="0.25">
      <c r="B6557" s="9"/>
    </row>
    <row r="6558" spans="2:2" x14ac:dyDescent="0.25">
      <c r="B6558" s="9"/>
    </row>
    <row r="6559" spans="2:2" x14ac:dyDescent="0.25">
      <c r="B6559" s="9"/>
    </row>
    <row r="6560" spans="2:2" x14ac:dyDescent="0.25">
      <c r="B6560" s="9"/>
    </row>
    <row r="6561" spans="2:2" x14ac:dyDescent="0.25">
      <c r="B6561" s="9"/>
    </row>
    <row r="6562" spans="2:2" x14ac:dyDescent="0.25">
      <c r="B6562" s="9"/>
    </row>
    <row r="6563" spans="2:2" x14ac:dyDescent="0.25">
      <c r="B6563" s="9"/>
    </row>
    <row r="6564" spans="2:2" x14ac:dyDescent="0.25">
      <c r="B6564" s="9"/>
    </row>
    <row r="6565" spans="2:2" x14ac:dyDescent="0.25">
      <c r="B6565" s="9"/>
    </row>
    <row r="6566" spans="2:2" x14ac:dyDescent="0.25">
      <c r="B6566" s="9"/>
    </row>
    <row r="6567" spans="2:2" x14ac:dyDescent="0.25">
      <c r="B6567" s="9"/>
    </row>
    <row r="6568" spans="2:2" x14ac:dyDescent="0.25">
      <c r="B6568" s="9"/>
    </row>
    <row r="6569" spans="2:2" x14ac:dyDescent="0.25">
      <c r="B6569" s="9"/>
    </row>
    <row r="6570" spans="2:2" x14ac:dyDescent="0.25">
      <c r="B6570" s="9"/>
    </row>
    <row r="6571" spans="2:2" x14ac:dyDescent="0.25">
      <c r="B6571" s="9"/>
    </row>
    <row r="6572" spans="2:2" x14ac:dyDescent="0.25">
      <c r="B6572" s="9"/>
    </row>
    <row r="6573" spans="2:2" x14ac:dyDescent="0.25">
      <c r="B6573" s="9"/>
    </row>
    <row r="6574" spans="2:2" x14ac:dyDescent="0.25">
      <c r="B6574" s="9"/>
    </row>
    <row r="6575" spans="2:2" x14ac:dyDescent="0.25">
      <c r="B6575" s="9"/>
    </row>
    <row r="6576" spans="2:2" x14ac:dyDescent="0.25">
      <c r="B6576" s="9"/>
    </row>
    <row r="6577" spans="2:2" x14ac:dyDescent="0.25">
      <c r="B6577" s="9"/>
    </row>
    <row r="6578" spans="2:2" x14ac:dyDescent="0.25">
      <c r="B6578" s="9"/>
    </row>
    <row r="6579" spans="2:2" x14ac:dyDescent="0.25">
      <c r="B6579" s="9"/>
    </row>
    <row r="6580" spans="2:2" x14ac:dyDescent="0.25">
      <c r="B6580" s="9"/>
    </row>
    <row r="6581" spans="2:2" x14ac:dyDescent="0.25">
      <c r="B6581" s="9"/>
    </row>
    <row r="6582" spans="2:2" x14ac:dyDescent="0.25">
      <c r="B6582" s="9"/>
    </row>
    <row r="6583" spans="2:2" x14ac:dyDescent="0.25">
      <c r="B6583" s="9"/>
    </row>
    <row r="6584" spans="2:2" x14ac:dyDescent="0.25">
      <c r="B6584" s="9"/>
    </row>
    <row r="6585" spans="2:2" x14ac:dyDescent="0.25">
      <c r="B6585" s="9"/>
    </row>
    <row r="6586" spans="2:2" x14ac:dyDescent="0.25">
      <c r="B6586" s="9"/>
    </row>
    <row r="6587" spans="2:2" x14ac:dyDescent="0.25">
      <c r="B6587" s="9"/>
    </row>
    <row r="6588" spans="2:2" x14ac:dyDescent="0.25">
      <c r="B6588" s="9"/>
    </row>
    <row r="6589" spans="2:2" x14ac:dyDescent="0.25">
      <c r="B6589" s="9"/>
    </row>
    <row r="6590" spans="2:2" x14ac:dyDescent="0.25">
      <c r="B6590" s="9"/>
    </row>
    <row r="6591" spans="2:2" x14ac:dyDescent="0.25">
      <c r="B6591" s="9"/>
    </row>
    <row r="6592" spans="2:2" x14ac:dyDescent="0.25">
      <c r="B6592" s="9"/>
    </row>
    <row r="6593" spans="2:2" x14ac:dyDescent="0.25">
      <c r="B6593" s="9"/>
    </row>
    <row r="6594" spans="2:2" x14ac:dyDescent="0.25">
      <c r="B6594" s="9"/>
    </row>
    <row r="6595" spans="2:2" x14ac:dyDescent="0.25">
      <c r="B6595" s="9"/>
    </row>
    <row r="6596" spans="2:2" x14ac:dyDescent="0.25">
      <c r="B6596" s="9"/>
    </row>
    <row r="6597" spans="2:2" x14ac:dyDescent="0.25">
      <c r="B6597" s="9"/>
    </row>
    <row r="6598" spans="2:2" x14ac:dyDescent="0.25">
      <c r="B6598" s="9"/>
    </row>
    <row r="6599" spans="2:2" x14ac:dyDescent="0.25">
      <c r="B6599" s="9"/>
    </row>
    <row r="6600" spans="2:2" x14ac:dyDescent="0.25">
      <c r="B6600" s="9"/>
    </row>
    <row r="6601" spans="2:2" x14ac:dyDescent="0.25">
      <c r="B6601" s="9"/>
    </row>
    <row r="6602" spans="2:2" x14ac:dyDescent="0.25">
      <c r="B6602" s="9"/>
    </row>
    <row r="6603" spans="2:2" x14ac:dyDescent="0.25">
      <c r="B6603" s="9"/>
    </row>
    <row r="6604" spans="2:2" x14ac:dyDescent="0.25">
      <c r="B6604" s="9"/>
    </row>
    <row r="6605" spans="2:2" x14ac:dyDescent="0.25">
      <c r="B6605" s="9"/>
    </row>
    <row r="6606" spans="2:2" x14ac:dyDescent="0.25">
      <c r="B6606" s="9"/>
    </row>
    <row r="6607" spans="2:2" x14ac:dyDescent="0.25">
      <c r="B6607" s="9"/>
    </row>
    <row r="6608" spans="2:2" x14ac:dyDescent="0.25">
      <c r="B6608" s="9"/>
    </row>
    <row r="6609" spans="2:2" x14ac:dyDescent="0.25">
      <c r="B6609" s="9"/>
    </row>
    <row r="6610" spans="2:2" x14ac:dyDescent="0.25">
      <c r="B6610" s="9"/>
    </row>
    <row r="6611" spans="2:2" x14ac:dyDescent="0.25">
      <c r="B6611" s="9"/>
    </row>
    <row r="6612" spans="2:2" x14ac:dyDescent="0.25">
      <c r="B6612" s="9"/>
    </row>
    <row r="6613" spans="2:2" x14ac:dyDescent="0.25">
      <c r="B6613" s="9"/>
    </row>
    <row r="6614" spans="2:2" x14ac:dyDescent="0.25">
      <c r="B6614" s="9"/>
    </row>
    <row r="6615" spans="2:2" x14ac:dyDescent="0.25">
      <c r="B6615" s="9"/>
    </row>
    <row r="6616" spans="2:2" x14ac:dyDescent="0.25">
      <c r="B6616" s="9"/>
    </row>
    <row r="6617" spans="2:2" x14ac:dyDescent="0.25">
      <c r="B6617" s="9"/>
    </row>
    <row r="6618" spans="2:2" x14ac:dyDescent="0.25">
      <c r="B6618" s="9"/>
    </row>
    <row r="6619" spans="2:2" x14ac:dyDescent="0.25">
      <c r="B6619" s="9"/>
    </row>
    <row r="6620" spans="2:2" x14ac:dyDescent="0.25">
      <c r="B6620" s="9"/>
    </row>
    <row r="6621" spans="2:2" x14ac:dyDescent="0.25">
      <c r="B6621" s="9"/>
    </row>
    <row r="6622" spans="2:2" x14ac:dyDescent="0.25">
      <c r="B6622" s="9"/>
    </row>
    <row r="6623" spans="2:2" x14ac:dyDescent="0.25">
      <c r="B6623" s="9"/>
    </row>
    <row r="6624" spans="2:2" x14ac:dyDescent="0.25">
      <c r="B6624" s="9"/>
    </row>
    <row r="6625" spans="2:2" x14ac:dyDescent="0.25">
      <c r="B6625" s="9"/>
    </row>
    <row r="6626" spans="2:2" x14ac:dyDescent="0.25">
      <c r="B6626" s="9"/>
    </row>
    <row r="6627" spans="2:2" x14ac:dyDescent="0.25">
      <c r="B6627" s="9"/>
    </row>
    <row r="6628" spans="2:2" x14ac:dyDescent="0.25">
      <c r="B6628" s="9"/>
    </row>
    <row r="6629" spans="2:2" x14ac:dyDescent="0.25">
      <c r="B6629" s="9"/>
    </row>
    <row r="6630" spans="2:2" x14ac:dyDescent="0.25">
      <c r="B6630" s="9"/>
    </row>
    <row r="6631" spans="2:2" x14ac:dyDescent="0.25">
      <c r="B6631" s="9"/>
    </row>
    <row r="6632" spans="2:2" x14ac:dyDescent="0.25">
      <c r="B6632" s="9"/>
    </row>
    <row r="6633" spans="2:2" x14ac:dyDescent="0.25">
      <c r="B6633" s="9"/>
    </row>
    <row r="6634" spans="2:2" x14ac:dyDescent="0.25">
      <c r="B6634" s="9"/>
    </row>
    <row r="6635" spans="2:2" x14ac:dyDescent="0.25">
      <c r="B6635" s="9"/>
    </row>
    <row r="6636" spans="2:2" x14ac:dyDescent="0.25">
      <c r="B6636" s="9"/>
    </row>
    <row r="6637" spans="2:2" x14ac:dyDescent="0.25">
      <c r="B6637" s="9"/>
    </row>
    <row r="6638" spans="2:2" x14ac:dyDescent="0.25">
      <c r="B6638" s="9"/>
    </row>
    <row r="6639" spans="2:2" x14ac:dyDescent="0.25">
      <c r="B6639" s="9"/>
    </row>
    <row r="6640" spans="2:2" x14ac:dyDescent="0.25">
      <c r="B6640" s="9"/>
    </row>
    <row r="6641" spans="2:2" x14ac:dyDescent="0.25">
      <c r="B6641" s="9"/>
    </row>
    <row r="6642" spans="2:2" x14ac:dyDescent="0.25">
      <c r="B6642" s="9"/>
    </row>
    <row r="6643" spans="2:2" x14ac:dyDescent="0.25">
      <c r="B6643" s="9"/>
    </row>
    <row r="6644" spans="2:2" x14ac:dyDescent="0.25">
      <c r="B6644" s="9"/>
    </row>
    <row r="6645" spans="2:2" x14ac:dyDescent="0.25">
      <c r="B6645" s="9"/>
    </row>
    <row r="6646" spans="2:2" x14ac:dyDescent="0.25">
      <c r="B6646" s="9"/>
    </row>
    <row r="6647" spans="2:2" x14ac:dyDescent="0.25">
      <c r="B6647" s="9"/>
    </row>
    <row r="6648" spans="2:2" x14ac:dyDescent="0.25">
      <c r="B6648" s="9"/>
    </row>
    <row r="6649" spans="2:2" x14ac:dyDescent="0.25">
      <c r="B6649" s="9"/>
    </row>
    <row r="6650" spans="2:2" x14ac:dyDescent="0.25">
      <c r="B6650" s="9"/>
    </row>
    <row r="6651" spans="2:2" x14ac:dyDescent="0.25">
      <c r="B6651" s="9"/>
    </row>
    <row r="6652" spans="2:2" x14ac:dyDescent="0.25">
      <c r="B6652" s="9"/>
    </row>
    <row r="6653" spans="2:2" x14ac:dyDescent="0.25">
      <c r="B6653" s="9"/>
    </row>
    <row r="6654" spans="2:2" x14ac:dyDescent="0.25">
      <c r="B6654" s="9"/>
    </row>
    <row r="6655" spans="2:2" x14ac:dyDescent="0.25">
      <c r="B6655" s="9"/>
    </row>
    <row r="6656" spans="2:2" x14ac:dyDescent="0.25">
      <c r="B6656" s="9"/>
    </row>
    <row r="6657" spans="2:2" x14ac:dyDescent="0.25">
      <c r="B6657" s="9"/>
    </row>
    <row r="6658" spans="2:2" x14ac:dyDescent="0.25">
      <c r="B6658" s="9"/>
    </row>
    <row r="6659" spans="2:2" x14ac:dyDescent="0.25">
      <c r="B6659" s="9"/>
    </row>
    <row r="6660" spans="2:2" x14ac:dyDescent="0.25">
      <c r="B6660" s="9"/>
    </row>
    <row r="6661" spans="2:2" x14ac:dyDescent="0.25">
      <c r="B6661" s="9"/>
    </row>
    <row r="6662" spans="2:2" x14ac:dyDescent="0.25">
      <c r="B6662" s="9"/>
    </row>
    <row r="6663" spans="2:2" x14ac:dyDescent="0.25">
      <c r="B6663" s="9"/>
    </row>
    <row r="6664" spans="2:2" x14ac:dyDescent="0.25">
      <c r="B6664" s="9"/>
    </row>
    <row r="6665" spans="2:2" x14ac:dyDescent="0.25">
      <c r="B6665" s="9"/>
    </row>
    <row r="6666" spans="2:2" x14ac:dyDescent="0.25">
      <c r="B6666" s="9"/>
    </row>
    <row r="6667" spans="2:2" x14ac:dyDescent="0.25">
      <c r="B6667" s="9"/>
    </row>
    <row r="6668" spans="2:2" x14ac:dyDescent="0.25">
      <c r="B6668" s="9"/>
    </row>
    <row r="6669" spans="2:2" x14ac:dyDescent="0.25">
      <c r="B6669" s="9"/>
    </row>
    <row r="6670" spans="2:2" x14ac:dyDescent="0.25">
      <c r="B6670" s="9"/>
    </row>
    <row r="6671" spans="2:2" x14ac:dyDescent="0.25">
      <c r="B6671" s="9"/>
    </row>
    <row r="6672" spans="2:2" x14ac:dyDescent="0.25">
      <c r="B6672" s="9"/>
    </row>
    <row r="6673" spans="2:2" x14ac:dyDescent="0.25">
      <c r="B6673" s="9"/>
    </row>
    <row r="6674" spans="2:2" x14ac:dyDescent="0.25">
      <c r="B6674" s="9"/>
    </row>
    <row r="6675" spans="2:2" x14ac:dyDescent="0.25">
      <c r="B6675" s="9"/>
    </row>
    <row r="6676" spans="2:2" x14ac:dyDescent="0.25">
      <c r="B6676" s="9"/>
    </row>
    <row r="6677" spans="2:2" x14ac:dyDescent="0.25">
      <c r="B6677" s="9"/>
    </row>
    <row r="6678" spans="2:2" x14ac:dyDescent="0.25">
      <c r="B6678" s="9"/>
    </row>
    <row r="6679" spans="2:2" x14ac:dyDescent="0.25">
      <c r="B6679" s="9"/>
    </row>
    <row r="6680" spans="2:2" x14ac:dyDescent="0.25">
      <c r="B6680" s="9"/>
    </row>
    <row r="6681" spans="2:2" x14ac:dyDescent="0.25">
      <c r="B6681" s="9"/>
    </row>
    <row r="6682" spans="2:2" x14ac:dyDescent="0.25">
      <c r="B6682" s="9"/>
    </row>
    <row r="6683" spans="2:2" x14ac:dyDescent="0.25">
      <c r="B6683" s="9"/>
    </row>
    <row r="6684" spans="2:2" x14ac:dyDescent="0.25">
      <c r="B6684" s="9"/>
    </row>
    <row r="6685" spans="2:2" x14ac:dyDescent="0.25">
      <c r="B6685" s="9"/>
    </row>
    <row r="6686" spans="2:2" x14ac:dyDescent="0.25">
      <c r="B6686" s="9"/>
    </row>
    <row r="6687" spans="2:2" x14ac:dyDescent="0.25">
      <c r="B6687" s="9"/>
    </row>
    <row r="6688" spans="2:2" x14ac:dyDescent="0.25">
      <c r="B6688" s="9"/>
    </row>
    <row r="6689" spans="2:2" x14ac:dyDescent="0.25">
      <c r="B6689" s="9"/>
    </row>
    <row r="6690" spans="2:2" x14ac:dyDescent="0.25">
      <c r="B6690" s="9"/>
    </row>
    <row r="6691" spans="2:2" x14ac:dyDescent="0.25">
      <c r="B6691" s="9"/>
    </row>
    <row r="6692" spans="2:2" x14ac:dyDescent="0.25">
      <c r="B6692" s="9"/>
    </row>
    <row r="6693" spans="2:2" x14ac:dyDescent="0.25">
      <c r="B6693" s="9"/>
    </row>
    <row r="6694" spans="2:2" x14ac:dyDescent="0.25">
      <c r="B6694" s="9"/>
    </row>
    <row r="6695" spans="2:2" x14ac:dyDescent="0.25">
      <c r="B6695" s="9"/>
    </row>
    <row r="6696" spans="2:2" x14ac:dyDescent="0.25">
      <c r="B6696" s="9"/>
    </row>
    <row r="6697" spans="2:2" x14ac:dyDescent="0.25">
      <c r="B6697" s="9"/>
    </row>
    <row r="6698" spans="2:2" x14ac:dyDescent="0.25">
      <c r="B6698" s="9"/>
    </row>
    <row r="6699" spans="2:2" x14ac:dyDescent="0.25">
      <c r="B6699" s="9"/>
    </row>
    <row r="6700" spans="2:2" x14ac:dyDescent="0.25">
      <c r="B6700" s="9"/>
    </row>
    <row r="6701" spans="2:2" x14ac:dyDescent="0.25">
      <c r="B6701" s="9"/>
    </row>
    <row r="6702" spans="2:2" x14ac:dyDescent="0.25">
      <c r="B6702" s="9"/>
    </row>
    <row r="6703" spans="2:2" x14ac:dyDescent="0.25">
      <c r="B6703" s="9"/>
    </row>
    <row r="6704" spans="2:2" x14ac:dyDescent="0.25">
      <c r="B6704" s="9"/>
    </row>
    <row r="6705" spans="2:2" x14ac:dyDescent="0.25">
      <c r="B6705" s="9"/>
    </row>
    <row r="6706" spans="2:2" x14ac:dyDescent="0.25">
      <c r="B6706" s="9"/>
    </row>
    <row r="6707" spans="2:2" x14ac:dyDescent="0.25">
      <c r="B6707" s="9"/>
    </row>
    <row r="6708" spans="2:2" x14ac:dyDescent="0.25">
      <c r="B6708" s="9"/>
    </row>
    <row r="6709" spans="2:2" x14ac:dyDescent="0.25">
      <c r="B6709" s="9"/>
    </row>
    <row r="6710" spans="2:2" x14ac:dyDescent="0.25">
      <c r="B6710" s="9"/>
    </row>
    <row r="6711" spans="2:2" x14ac:dyDescent="0.25">
      <c r="B6711" s="9"/>
    </row>
    <row r="6712" spans="2:2" x14ac:dyDescent="0.25">
      <c r="B6712" s="9"/>
    </row>
    <row r="6713" spans="2:2" x14ac:dyDescent="0.25">
      <c r="B6713" s="9"/>
    </row>
    <row r="6714" spans="2:2" x14ac:dyDescent="0.25">
      <c r="B6714" s="9"/>
    </row>
    <row r="6715" spans="2:2" x14ac:dyDescent="0.25">
      <c r="B6715" s="9"/>
    </row>
    <row r="6716" spans="2:2" x14ac:dyDescent="0.25">
      <c r="B6716" s="9"/>
    </row>
    <row r="6717" spans="2:2" x14ac:dyDescent="0.25">
      <c r="B6717" s="9"/>
    </row>
    <row r="6718" spans="2:2" x14ac:dyDescent="0.25">
      <c r="B6718" s="9"/>
    </row>
    <row r="6719" spans="2:2" x14ac:dyDescent="0.25">
      <c r="B6719" s="9"/>
    </row>
    <row r="6720" spans="2:2" x14ac:dyDescent="0.25">
      <c r="B6720" s="9"/>
    </row>
    <row r="6721" spans="2:2" x14ac:dyDescent="0.25">
      <c r="B6721" s="9"/>
    </row>
    <row r="6722" spans="2:2" x14ac:dyDescent="0.25">
      <c r="B6722" s="9"/>
    </row>
    <row r="6723" spans="2:2" x14ac:dyDescent="0.25">
      <c r="B6723" s="9"/>
    </row>
    <row r="6724" spans="2:2" x14ac:dyDescent="0.25">
      <c r="B6724" s="9"/>
    </row>
    <row r="6725" spans="2:2" x14ac:dyDescent="0.25">
      <c r="B6725" s="9"/>
    </row>
    <row r="6726" spans="2:2" x14ac:dyDescent="0.25">
      <c r="B6726" s="9"/>
    </row>
    <row r="6727" spans="2:2" x14ac:dyDescent="0.25">
      <c r="B6727" s="9"/>
    </row>
    <row r="6728" spans="2:2" x14ac:dyDescent="0.25">
      <c r="B6728" s="9"/>
    </row>
    <row r="6729" spans="2:2" x14ac:dyDescent="0.25">
      <c r="B6729" s="9"/>
    </row>
    <row r="6730" spans="2:2" x14ac:dyDescent="0.25">
      <c r="B6730" s="9"/>
    </row>
    <row r="6731" spans="2:2" x14ac:dyDescent="0.25">
      <c r="B6731" s="9"/>
    </row>
    <row r="6732" spans="2:2" x14ac:dyDescent="0.25">
      <c r="B6732" s="9"/>
    </row>
    <row r="6733" spans="2:2" x14ac:dyDescent="0.25">
      <c r="B6733" s="9"/>
    </row>
    <row r="6734" spans="2:2" x14ac:dyDescent="0.25">
      <c r="B6734" s="9"/>
    </row>
    <row r="6735" spans="2:2" x14ac:dyDescent="0.25">
      <c r="B6735" s="9"/>
    </row>
    <row r="6736" spans="2:2" x14ac:dyDescent="0.25">
      <c r="B6736" s="9"/>
    </row>
    <row r="6737" spans="2:2" x14ac:dyDescent="0.25">
      <c r="B6737" s="9"/>
    </row>
    <row r="6738" spans="2:2" x14ac:dyDescent="0.25">
      <c r="B6738" s="9"/>
    </row>
    <row r="6739" spans="2:2" x14ac:dyDescent="0.25">
      <c r="B6739" s="9"/>
    </row>
    <row r="6740" spans="2:2" x14ac:dyDescent="0.25">
      <c r="B6740" s="9"/>
    </row>
    <row r="6741" spans="2:2" x14ac:dyDescent="0.25">
      <c r="B6741" s="9"/>
    </row>
    <row r="6742" spans="2:2" x14ac:dyDescent="0.25">
      <c r="B6742" s="9"/>
    </row>
    <row r="6743" spans="2:2" x14ac:dyDescent="0.25">
      <c r="B6743" s="9"/>
    </row>
    <row r="6744" spans="2:2" x14ac:dyDescent="0.25">
      <c r="B6744" s="9"/>
    </row>
    <row r="6745" spans="2:2" x14ac:dyDescent="0.25">
      <c r="B6745" s="9"/>
    </row>
    <row r="6746" spans="2:2" x14ac:dyDescent="0.25">
      <c r="B6746" s="9"/>
    </row>
    <row r="6747" spans="2:2" x14ac:dyDescent="0.25">
      <c r="B6747" s="9"/>
    </row>
    <row r="6748" spans="2:2" x14ac:dyDescent="0.25">
      <c r="B6748" s="9"/>
    </row>
    <row r="6749" spans="2:2" x14ac:dyDescent="0.25">
      <c r="B6749" s="9"/>
    </row>
    <row r="6750" spans="2:2" x14ac:dyDescent="0.25">
      <c r="B6750" s="9"/>
    </row>
    <row r="6751" spans="2:2" x14ac:dyDescent="0.25">
      <c r="B6751" s="9"/>
    </row>
    <row r="6752" spans="2:2" x14ac:dyDescent="0.25">
      <c r="B6752" s="9"/>
    </row>
    <row r="6753" spans="2:2" x14ac:dyDescent="0.25">
      <c r="B6753" s="9"/>
    </row>
    <row r="6754" spans="2:2" x14ac:dyDescent="0.25">
      <c r="B6754" s="9"/>
    </row>
    <row r="6755" spans="2:2" x14ac:dyDescent="0.25">
      <c r="B6755" s="9"/>
    </row>
    <row r="6756" spans="2:2" x14ac:dyDescent="0.25">
      <c r="B6756" s="9"/>
    </row>
    <row r="6757" spans="2:2" x14ac:dyDescent="0.25">
      <c r="B6757" s="9"/>
    </row>
    <row r="6758" spans="2:2" x14ac:dyDescent="0.25">
      <c r="B6758" s="9"/>
    </row>
    <row r="6759" spans="2:2" x14ac:dyDescent="0.25">
      <c r="B6759" s="9"/>
    </row>
    <row r="6760" spans="2:2" x14ac:dyDescent="0.25">
      <c r="B6760" s="9"/>
    </row>
    <row r="6761" spans="2:2" x14ac:dyDescent="0.25">
      <c r="B6761" s="9"/>
    </row>
    <row r="6762" spans="2:2" x14ac:dyDescent="0.25">
      <c r="B6762" s="9"/>
    </row>
    <row r="6763" spans="2:2" x14ac:dyDescent="0.25">
      <c r="B6763" s="9"/>
    </row>
    <row r="6764" spans="2:2" x14ac:dyDescent="0.25">
      <c r="B6764" s="9"/>
    </row>
    <row r="6765" spans="2:2" x14ac:dyDescent="0.25">
      <c r="B6765" s="9"/>
    </row>
    <row r="6766" spans="2:2" x14ac:dyDescent="0.25">
      <c r="B6766" s="9"/>
    </row>
    <row r="6767" spans="2:2" x14ac:dyDescent="0.25">
      <c r="B6767" s="9"/>
    </row>
    <row r="6768" spans="2:2" x14ac:dyDescent="0.25">
      <c r="B6768" s="9"/>
    </row>
    <row r="6769" spans="2:2" x14ac:dyDescent="0.25">
      <c r="B6769" s="9"/>
    </row>
    <row r="6770" spans="2:2" x14ac:dyDescent="0.25">
      <c r="B6770" s="9"/>
    </row>
    <row r="6771" spans="2:2" x14ac:dyDescent="0.25">
      <c r="B6771" s="9"/>
    </row>
    <row r="6772" spans="2:2" x14ac:dyDescent="0.25">
      <c r="B6772" s="9"/>
    </row>
    <row r="6773" spans="2:2" x14ac:dyDescent="0.25">
      <c r="B6773" s="9"/>
    </row>
    <row r="6774" spans="2:2" x14ac:dyDescent="0.25">
      <c r="B6774" s="9"/>
    </row>
    <row r="6775" spans="2:2" x14ac:dyDescent="0.25">
      <c r="B6775" s="9"/>
    </row>
    <row r="6776" spans="2:2" x14ac:dyDescent="0.25">
      <c r="B6776" s="9"/>
    </row>
    <row r="6777" spans="2:2" x14ac:dyDescent="0.25">
      <c r="B6777" s="9"/>
    </row>
    <row r="6778" spans="2:2" x14ac:dyDescent="0.25">
      <c r="B6778" s="9"/>
    </row>
    <row r="6779" spans="2:2" x14ac:dyDescent="0.25">
      <c r="B6779" s="9"/>
    </row>
    <row r="6780" spans="2:2" x14ac:dyDescent="0.25">
      <c r="B6780" s="9"/>
    </row>
    <row r="6781" spans="2:2" x14ac:dyDescent="0.25">
      <c r="B6781" s="9"/>
    </row>
    <row r="6782" spans="2:2" x14ac:dyDescent="0.25">
      <c r="B6782" s="9"/>
    </row>
    <row r="6783" spans="2:2" x14ac:dyDescent="0.25">
      <c r="B6783" s="9"/>
    </row>
    <row r="6784" spans="2:2" x14ac:dyDescent="0.25">
      <c r="B6784" s="9"/>
    </row>
    <row r="6785" spans="2:2" x14ac:dyDescent="0.25">
      <c r="B6785" s="9"/>
    </row>
    <row r="6786" spans="2:2" x14ac:dyDescent="0.25">
      <c r="B6786" s="9"/>
    </row>
    <row r="6787" spans="2:2" x14ac:dyDescent="0.25">
      <c r="B6787" s="9"/>
    </row>
    <row r="6788" spans="2:2" x14ac:dyDescent="0.25">
      <c r="B6788" s="9"/>
    </row>
    <row r="6789" spans="2:2" x14ac:dyDescent="0.25">
      <c r="B6789" s="9"/>
    </row>
    <row r="6790" spans="2:2" x14ac:dyDescent="0.25">
      <c r="B6790" s="9"/>
    </row>
    <row r="6791" spans="2:2" x14ac:dyDescent="0.25">
      <c r="B6791" s="9"/>
    </row>
    <row r="6792" spans="2:2" x14ac:dyDescent="0.25">
      <c r="B6792" s="9"/>
    </row>
    <row r="6793" spans="2:2" x14ac:dyDescent="0.25">
      <c r="B6793" s="9"/>
    </row>
    <row r="6794" spans="2:2" x14ac:dyDescent="0.25">
      <c r="B6794" s="9"/>
    </row>
    <row r="6795" spans="2:2" x14ac:dyDescent="0.25">
      <c r="B6795" s="9"/>
    </row>
    <row r="6796" spans="2:2" x14ac:dyDescent="0.25">
      <c r="B6796" s="9"/>
    </row>
    <row r="6797" spans="2:2" x14ac:dyDescent="0.25">
      <c r="B6797" s="9"/>
    </row>
    <row r="6798" spans="2:2" x14ac:dyDescent="0.25">
      <c r="B6798" s="9"/>
    </row>
    <row r="6799" spans="2:2" x14ac:dyDescent="0.25">
      <c r="B6799" s="9"/>
    </row>
    <row r="6800" spans="2:2" x14ac:dyDescent="0.25">
      <c r="B6800" s="9"/>
    </row>
    <row r="6801" spans="2:2" x14ac:dyDescent="0.25">
      <c r="B6801" s="9"/>
    </row>
    <row r="6802" spans="2:2" x14ac:dyDescent="0.25">
      <c r="B6802" s="9"/>
    </row>
    <row r="6803" spans="2:2" x14ac:dyDescent="0.25">
      <c r="B6803" s="9"/>
    </row>
    <row r="6804" spans="2:2" x14ac:dyDescent="0.25">
      <c r="B6804" s="9"/>
    </row>
    <row r="6805" spans="2:2" x14ac:dyDescent="0.25">
      <c r="B6805" s="9"/>
    </row>
    <row r="6806" spans="2:2" x14ac:dyDescent="0.25">
      <c r="B6806" s="9"/>
    </row>
    <row r="6807" spans="2:2" x14ac:dyDescent="0.25">
      <c r="B6807" s="9"/>
    </row>
    <row r="6808" spans="2:2" x14ac:dyDescent="0.25">
      <c r="B6808" s="9"/>
    </row>
    <row r="6809" spans="2:2" x14ac:dyDescent="0.25">
      <c r="B6809" s="9"/>
    </row>
    <row r="6810" spans="2:2" x14ac:dyDescent="0.25">
      <c r="B6810" s="9"/>
    </row>
    <row r="6811" spans="2:2" x14ac:dyDescent="0.25">
      <c r="B6811" s="9"/>
    </row>
    <row r="6812" spans="2:2" x14ac:dyDescent="0.25">
      <c r="B6812" s="9"/>
    </row>
    <row r="6813" spans="2:2" x14ac:dyDescent="0.25">
      <c r="B6813" s="9"/>
    </row>
    <row r="6814" spans="2:2" x14ac:dyDescent="0.25">
      <c r="B6814" s="9"/>
    </row>
    <row r="6815" spans="2:2" x14ac:dyDescent="0.25">
      <c r="B6815" s="9"/>
    </row>
    <row r="6816" spans="2:2" x14ac:dyDescent="0.25">
      <c r="B6816" s="9"/>
    </row>
    <row r="6817" spans="2:2" x14ac:dyDescent="0.25">
      <c r="B6817" s="9"/>
    </row>
    <row r="6818" spans="2:2" x14ac:dyDescent="0.25">
      <c r="B6818" s="9"/>
    </row>
    <row r="6819" spans="2:2" x14ac:dyDescent="0.25">
      <c r="B6819" s="9"/>
    </row>
    <row r="6820" spans="2:2" x14ac:dyDescent="0.25">
      <c r="B6820" s="9"/>
    </row>
    <row r="6821" spans="2:2" x14ac:dyDescent="0.25">
      <c r="B6821" s="9"/>
    </row>
    <row r="6822" spans="2:2" x14ac:dyDescent="0.25">
      <c r="B6822" s="9"/>
    </row>
    <row r="6823" spans="2:2" x14ac:dyDescent="0.25">
      <c r="B6823" s="9"/>
    </row>
    <row r="6824" spans="2:2" x14ac:dyDescent="0.25">
      <c r="B6824" s="9"/>
    </row>
    <row r="6825" spans="2:2" x14ac:dyDescent="0.25">
      <c r="B6825" s="9"/>
    </row>
    <row r="6826" spans="2:2" x14ac:dyDescent="0.25">
      <c r="B6826" s="9"/>
    </row>
    <row r="6827" spans="2:2" x14ac:dyDescent="0.25">
      <c r="B6827" s="9"/>
    </row>
    <row r="6828" spans="2:2" x14ac:dyDescent="0.25">
      <c r="B6828" s="9"/>
    </row>
    <row r="6829" spans="2:2" x14ac:dyDescent="0.25">
      <c r="B6829" s="9"/>
    </row>
    <row r="6830" spans="2:2" x14ac:dyDescent="0.25">
      <c r="B6830" s="9"/>
    </row>
    <row r="6831" spans="2:2" x14ac:dyDescent="0.25">
      <c r="B6831" s="9"/>
    </row>
    <row r="6832" spans="2:2" x14ac:dyDescent="0.25">
      <c r="B6832" s="9"/>
    </row>
    <row r="6833" spans="2:2" x14ac:dyDescent="0.25">
      <c r="B6833" s="9"/>
    </row>
    <row r="6834" spans="2:2" x14ac:dyDescent="0.25">
      <c r="B6834" s="9"/>
    </row>
    <row r="6835" spans="2:2" x14ac:dyDescent="0.25">
      <c r="B6835" s="9"/>
    </row>
    <row r="6836" spans="2:2" x14ac:dyDescent="0.25">
      <c r="B6836" s="9"/>
    </row>
    <row r="6837" spans="2:2" x14ac:dyDescent="0.25">
      <c r="B6837" s="9"/>
    </row>
    <row r="6838" spans="2:2" x14ac:dyDescent="0.25">
      <c r="B6838" s="9"/>
    </row>
    <row r="6839" spans="2:2" x14ac:dyDescent="0.25">
      <c r="B6839" s="9"/>
    </row>
    <row r="6840" spans="2:2" x14ac:dyDescent="0.25">
      <c r="B6840" s="9"/>
    </row>
    <row r="6841" spans="2:2" x14ac:dyDescent="0.25">
      <c r="B6841" s="9"/>
    </row>
    <row r="6842" spans="2:2" x14ac:dyDescent="0.25">
      <c r="B6842" s="9"/>
    </row>
    <row r="6843" spans="2:2" x14ac:dyDescent="0.25">
      <c r="B6843" s="9"/>
    </row>
    <row r="6844" spans="2:2" x14ac:dyDescent="0.25">
      <c r="B6844" s="9"/>
    </row>
    <row r="6845" spans="2:2" x14ac:dyDescent="0.25">
      <c r="B6845" s="9"/>
    </row>
    <row r="6846" spans="2:2" x14ac:dyDescent="0.25">
      <c r="B6846" s="9"/>
    </row>
    <row r="6847" spans="2:2" x14ac:dyDescent="0.25">
      <c r="B6847" s="9"/>
    </row>
    <row r="6848" spans="2:2" x14ac:dyDescent="0.25">
      <c r="B6848" s="9"/>
    </row>
    <row r="6849" spans="2:2" x14ac:dyDescent="0.25">
      <c r="B6849" s="9"/>
    </row>
    <row r="6850" spans="2:2" x14ac:dyDescent="0.25">
      <c r="B6850" s="9"/>
    </row>
    <row r="6851" spans="2:2" x14ac:dyDescent="0.25">
      <c r="B6851" s="9"/>
    </row>
    <row r="6852" spans="2:2" x14ac:dyDescent="0.25">
      <c r="B6852" s="9"/>
    </row>
    <row r="6853" spans="2:2" x14ac:dyDescent="0.25">
      <c r="B6853" s="9"/>
    </row>
    <row r="6854" spans="2:2" x14ac:dyDescent="0.25">
      <c r="B6854" s="9"/>
    </row>
    <row r="6855" spans="2:2" x14ac:dyDescent="0.25">
      <c r="B6855" s="9"/>
    </row>
    <row r="6856" spans="2:2" x14ac:dyDescent="0.25">
      <c r="B6856" s="9"/>
    </row>
    <row r="6857" spans="2:2" x14ac:dyDescent="0.25">
      <c r="B6857" s="9"/>
    </row>
    <row r="6858" spans="2:2" x14ac:dyDescent="0.25">
      <c r="B6858" s="9"/>
    </row>
    <row r="6859" spans="2:2" x14ac:dyDescent="0.25">
      <c r="B6859" s="9"/>
    </row>
    <row r="6860" spans="2:2" x14ac:dyDescent="0.25">
      <c r="B6860" s="9"/>
    </row>
    <row r="6861" spans="2:2" x14ac:dyDescent="0.25">
      <c r="B6861" s="9"/>
    </row>
    <row r="6862" spans="2:2" x14ac:dyDescent="0.25">
      <c r="B6862" s="9"/>
    </row>
    <row r="6863" spans="2:2" x14ac:dyDescent="0.25">
      <c r="B6863" s="9"/>
    </row>
    <row r="6864" spans="2:2" x14ac:dyDescent="0.25">
      <c r="B6864" s="9"/>
    </row>
    <row r="6865" spans="2:2" x14ac:dyDescent="0.25">
      <c r="B6865" s="9"/>
    </row>
    <row r="6866" spans="2:2" x14ac:dyDescent="0.25">
      <c r="B6866" s="9"/>
    </row>
    <row r="6867" spans="2:2" x14ac:dyDescent="0.25">
      <c r="B6867" s="9"/>
    </row>
    <row r="6868" spans="2:2" x14ac:dyDescent="0.25">
      <c r="B6868" s="9"/>
    </row>
    <row r="6869" spans="2:2" x14ac:dyDescent="0.25">
      <c r="B6869" s="9"/>
    </row>
    <row r="6870" spans="2:2" x14ac:dyDescent="0.25">
      <c r="B6870" s="9"/>
    </row>
    <row r="6871" spans="2:2" x14ac:dyDescent="0.25">
      <c r="B6871" s="9"/>
    </row>
    <row r="6872" spans="2:2" x14ac:dyDescent="0.25">
      <c r="B6872" s="9"/>
    </row>
    <row r="6873" spans="2:2" x14ac:dyDescent="0.25">
      <c r="B6873" s="9"/>
    </row>
    <row r="6874" spans="2:2" x14ac:dyDescent="0.25">
      <c r="B6874" s="9"/>
    </row>
    <row r="6875" spans="2:2" x14ac:dyDescent="0.25">
      <c r="B6875" s="9"/>
    </row>
    <row r="6876" spans="2:2" x14ac:dyDescent="0.25">
      <c r="B6876" s="9"/>
    </row>
    <row r="6877" spans="2:2" x14ac:dyDescent="0.25">
      <c r="B6877" s="9"/>
    </row>
    <row r="6878" spans="2:2" x14ac:dyDescent="0.25">
      <c r="B6878" s="9"/>
    </row>
    <row r="6879" spans="2:2" x14ac:dyDescent="0.25">
      <c r="B6879" s="9"/>
    </row>
    <row r="6880" spans="2:2" x14ac:dyDescent="0.25">
      <c r="B6880" s="9"/>
    </row>
    <row r="6881" spans="2:2" x14ac:dyDescent="0.25">
      <c r="B6881" s="9"/>
    </row>
    <row r="6882" spans="2:2" x14ac:dyDescent="0.25">
      <c r="B6882" s="9"/>
    </row>
    <row r="6883" spans="2:2" x14ac:dyDescent="0.25">
      <c r="B6883" s="9"/>
    </row>
    <row r="6884" spans="2:2" x14ac:dyDescent="0.25">
      <c r="B6884" s="9"/>
    </row>
    <row r="6885" spans="2:2" x14ac:dyDescent="0.25">
      <c r="B6885" s="9"/>
    </row>
    <row r="6886" spans="2:2" x14ac:dyDescent="0.25">
      <c r="B6886" s="9"/>
    </row>
    <row r="6887" spans="2:2" x14ac:dyDescent="0.25">
      <c r="B6887" s="9"/>
    </row>
    <row r="6888" spans="2:2" x14ac:dyDescent="0.25">
      <c r="B6888" s="9"/>
    </row>
    <row r="6889" spans="2:2" x14ac:dyDescent="0.25">
      <c r="B6889" s="9"/>
    </row>
    <row r="6890" spans="2:2" x14ac:dyDescent="0.25">
      <c r="B6890" s="9"/>
    </row>
    <row r="6891" spans="2:2" x14ac:dyDescent="0.25">
      <c r="B6891" s="9"/>
    </row>
    <row r="6892" spans="2:2" x14ac:dyDescent="0.25">
      <c r="B6892" s="9"/>
    </row>
    <row r="6893" spans="2:2" x14ac:dyDescent="0.25">
      <c r="B6893" s="9"/>
    </row>
    <row r="6894" spans="2:2" x14ac:dyDescent="0.25">
      <c r="B6894" s="9"/>
    </row>
    <row r="6895" spans="2:2" x14ac:dyDescent="0.25">
      <c r="B6895" s="9"/>
    </row>
    <row r="6896" spans="2:2" x14ac:dyDescent="0.25">
      <c r="B6896" s="9"/>
    </row>
    <row r="6897" spans="2:2" x14ac:dyDescent="0.25">
      <c r="B6897" s="9"/>
    </row>
    <row r="6898" spans="2:2" x14ac:dyDescent="0.25">
      <c r="B6898" s="9"/>
    </row>
    <row r="6899" spans="2:2" x14ac:dyDescent="0.25">
      <c r="B6899" s="9"/>
    </row>
    <row r="6900" spans="2:2" x14ac:dyDescent="0.25">
      <c r="B6900" s="9"/>
    </row>
    <row r="6901" spans="2:2" x14ac:dyDescent="0.25">
      <c r="B6901" s="9"/>
    </row>
    <row r="6902" spans="2:2" x14ac:dyDescent="0.25">
      <c r="B6902" s="9"/>
    </row>
    <row r="6903" spans="2:2" x14ac:dyDescent="0.25">
      <c r="B6903" s="9"/>
    </row>
    <row r="6904" spans="2:2" x14ac:dyDescent="0.25">
      <c r="B6904" s="9"/>
    </row>
    <row r="6905" spans="2:2" x14ac:dyDescent="0.25">
      <c r="B6905" s="9"/>
    </row>
    <row r="6906" spans="2:2" x14ac:dyDescent="0.25">
      <c r="B6906" s="9"/>
    </row>
    <row r="6907" spans="2:2" x14ac:dyDescent="0.25">
      <c r="B6907" s="9"/>
    </row>
    <row r="6908" spans="2:2" x14ac:dyDescent="0.25">
      <c r="B6908" s="9"/>
    </row>
    <row r="6909" spans="2:2" x14ac:dyDescent="0.25">
      <c r="B6909" s="9"/>
    </row>
    <row r="6910" spans="2:2" x14ac:dyDescent="0.25">
      <c r="B6910" s="9"/>
    </row>
    <row r="6911" spans="2:2" x14ac:dyDescent="0.25">
      <c r="B6911" s="9"/>
    </row>
    <row r="6912" spans="2:2" x14ac:dyDescent="0.25">
      <c r="B6912" s="9"/>
    </row>
    <row r="6913" spans="2:2" x14ac:dyDescent="0.25">
      <c r="B6913" s="9"/>
    </row>
    <row r="6914" spans="2:2" x14ac:dyDescent="0.25">
      <c r="B6914" s="9"/>
    </row>
    <row r="6915" spans="2:2" x14ac:dyDescent="0.25">
      <c r="B6915" s="9"/>
    </row>
    <row r="6916" spans="2:2" x14ac:dyDescent="0.25">
      <c r="B6916" s="9"/>
    </row>
    <row r="6917" spans="2:2" x14ac:dyDescent="0.25">
      <c r="B6917" s="9"/>
    </row>
    <row r="6918" spans="2:2" x14ac:dyDescent="0.25">
      <c r="B6918" s="9"/>
    </row>
    <row r="6919" spans="2:2" x14ac:dyDescent="0.25">
      <c r="B6919" s="9"/>
    </row>
    <row r="6920" spans="2:2" x14ac:dyDescent="0.25">
      <c r="B6920" s="9"/>
    </row>
    <row r="6921" spans="2:2" x14ac:dyDescent="0.25">
      <c r="B6921" s="9"/>
    </row>
    <row r="6922" spans="2:2" x14ac:dyDescent="0.25">
      <c r="B6922" s="9"/>
    </row>
    <row r="6923" spans="2:2" x14ac:dyDescent="0.25">
      <c r="B6923" s="9"/>
    </row>
    <row r="6924" spans="2:2" x14ac:dyDescent="0.25">
      <c r="B6924" s="9"/>
    </row>
    <row r="6925" spans="2:2" x14ac:dyDescent="0.25">
      <c r="B6925" s="9"/>
    </row>
    <row r="6926" spans="2:2" x14ac:dyDescent="0.25">
      <c r="B6926" s="9"/>
    </row>
    <row r="6927" spans="2:2" x14ac:dyDescent="0.25">
      <c r="B6927" s="9"/>
    </row>
    <row r="6928" spans="2:2" x14ac:dyDescent="0.25">
      <c r="B6928" s="9"/>
    </row>
    <row r="6929" spans="2:2" x14ac:dyDescent="0.25">
      <c r="B6929" s="9"/>
    </row>
    <row r="6930" spans="2:2" x14ac:dyDescent="0.25">
      <c r="B6930" s="9"/>
    </row>
    <row r="6931" spans="2:2" x14ac:dyDescent="0.25">
      <c r="B6931" s="9"/>
    </row>
    <row r="6932" spans="2:2" x14ac:dyDescent="0.25">
      <c r="B6932" s="9"/>
    </row>
    <row r="6933" spans="2:2" x14ac:dyDescent="0.25">
      <c r="B6933" s="9"/>
    </row>
    <row r="6934" spans="2:2" x14ac:dyDescent="0.25">
      <c r="B6934" s="9"/>
    </row>
    <row r="6935" spans="2:2" x14ac:dyDescent="0.25">
      <c r="B6935" s="9"/>
    </row>
    <row r="6936" spans="2:2" x14ac:dyDescent="0.25">
      <c r="B6936" s="9"/>
    </row>
    <row r="6937" spans="2:2" x14ac:dyDescent="0.25">
      <c r="B6937" s="9"/>
    </row>
    <row r="6938" spans="2:2" x14ac:dyDescent="0.25">
      <c r="B6938" s="9"/>
    </row>
    <row r="6939" spans="2:2" x14ac:dyDescent="0.25">
      <c r="B6939" s="9"/>
    </row>
    <row r="6940" spans="2:2" x14ac:dyDescent="0.25">
      <c r="B6940" s="9"/>
    </row>
    <row r="6941" spans="2:2" x14ac:dyDescent="0.25">
      <c r="B6941" s="9"/>
    </row>
    <row r="6942" spans="2:2" x14ac:dyDescent="0.25">
      <c r="B6942" s="9"/>
    </row>
    <row r="6943" spans="2:2" x14ac:dyDescent="0.25">
      <c r="B6943" s="9"/>
    </row>
    <row r="6944" spans="2:2" x14ac:dyDescent="0.25">
      <c r="B6944" s="9"/>
    </row>
    <row r="6945" spans="2:2" x14ac:dyDescent="0.25">
      <c r="B6945" s="9"/>
    </row>
    <row r="6946" spans="2:2" x14ac:dyDescent="0.25">
      <c r="B6946" s="9"/>
    </row>
    <row r="6947" spans="2:2" x14ac:dyDescent="0.25">
      <c r="B6947" s="9"/>
    </row>
    <row r="6948" spans="2:2" x14ac:dyDescent="0.25">
      <c r="B6948" s="9"/>
    </row>
    <row r="6949" spans="2:2" x14ac:dyDescent="0.25">
      <c r="B6949" s="9"/>
    </row>
    <row r="6950" spans="2:2" x14ac:dyDescent="0.25">
      <c r="B6950" s="9"/>
    </row>
    <row r="6951" spans="2:2" x14ac:dyDescent="0.25">
      <c r="B6951" s="9"/>
    </row>
    <row r="6952" spans="2:2" x14ac:dyDescent="0.25">
      <c r="B6952" s="9"/>
    </row>
    <row r="6953" spans="2:2" x14ac:dyDescent="0.25">
      <c r="B6953" s="9"/>
    </row>
    <row r="6954" spans="2:2" x14ac:dyDescent="0.25">
      <c r="B6954" s="9"/>
    </row>
    <row r="6955" spans="2:2" x14ac:dyDescent="0.25">
      <c r="B6955" s="9"/>
    </row>
    <row r="6956" spans="2:2" x14ac:dyDescent="0.25">
      <c r="B6956" s="9"/>
    </row>
    <row r="6957" spans="2:2" x14ac:dyDescent="0.25">
      <c r="B6957" s="9"/>
    </row>
    <row r="6958" spans="2:2" x14ac:dyDescent="0.25">
      <c r="B6958" s="9"/>
    </row>
    <row r="6959" spans="2:2" x14ac:dyDescent="0.25">
      <c r="B6959" s="9"/>
    </row>
    <row r="6960" spans="2:2" x14ac:dyDescent="0.25">
      <c r="B6960" s="9"/>
    </row>
    <row r="6961" spans="2:2" x14ac:dyDescent="0.25">
      <c r="B6961" s="9"/>
    </row>
    <row r="6962" spans="2:2" x14ac:dyDescent="0.25">
      <c r="B6962" s="9"/>
    </row>
    <row r="6963" spans="2:2" x14ac:dyDescent="0.25">
      <c r="B6963" s="9"/>
    </row>
    <row r="6964" spans="2:2" x14ac:dyDescent="0.25">
      <c r="B6964" s="9"/>
    </row>
    <row r="6965" spans="2:2" x14ac:dyDescent="0.25">
      <c r="B6965" s="9"/>
    </row>
    <row r="6966" spans="2:2" x14ac:dyDescent="0.25">
      <c r="B6966" s="9"/>
    </row>
    <row r="6967" spans="2:2" x14ac:dyDescent="0.25">
      <c r="B6967" s="9"/>
    </row>
    <row r="6968" spans="2:2" x14ac:dyDescent="0.25">
      <c r="B6968" s="9"/>
    </row>
    <row r="6969" spans="2:2" x14ac:dyDescent="0.25">
      <c r="B6969" s="9"/>
    </row>
    <row r="6970" spans="2:2" x14ac:dyDescent="0.25">
      <c r="B6970" s="9"/>
    </row>
    <row r="6971" spans="2:2" x14ac:dyDescent="0.25">
      <c r="B6971" s="9"/>
    </row>
    <row r="6972" spans="2:2" x14ac:dyDescent="0.25">
      <c r="B6972" s="9"/>
    </row>
    <row r="6973" spans="2:2" x14ac:dyDescent="0.25">
      <c r="B6973" s="9"/>
    </row>
    <row r="6974" spans="2:2" x14ac:dyDescent="0.25">
      <c r="B6974" s="9"/>
    </row>
    <row r="6975" spans="2:2" x14ac:dyDescent="0.25">
      <c r="B6975" s="9"/>
    </row>
    <row r="6976" spans="2:2" x14ac:dyDescent="0.25">
      <c r="B6976" s="9"/>
    </row>
    <row r="6977" spans="2:2" x14ac:dyDescent="0.25">
      <c r="B6977" s="9"/>
    </row>
    <row r="6978" spans="2:2" x14ac:dyDescent="0.25">
      <c r="B6978" s="9"/>
    </row>
    <row r="6979" spans="2:2" x14ac:dyDescent="0.25">
      <c r="B6979" s="9"/>
    </row>
    <row r="6980" spans="2:2" x14ac:dyDescent="0.25">
      <c r="B6980" s="9"/>
    </row>
    <row r="6981" spans="2:2" x14ac:dyDescent="0.25">
      <c r="B6981" s="9"/>
    </row>
    <row r="6982" spans="2:2" x14ac:dyDescent="0.25">
      <c r="B6982" s="9"/>
    </row>
    <row r="6983" spans="2:2" x14ac:dyDescent="0.25">
      <c r="B6983" s="9"/>
    </row>
    <row r="6984" spans="2:2" x14ac:dyDescent="0.25">
      <c r="B6984" s="9"/>
    </row>
    <row r="6985" spans="2:2" x14ac:dyDescent="0.25">
      <c r="B6985" s="9"/>
    </row>
    <row r="6986" spans="2:2" x14ac:dyDescent="0.25">
      <c r="B6986" s="9"/>
    </row>
    <row r="6987" spans="2:2" x14ac:dyDescent="0.25">
      <c r="B6987" s="9"/>
    </row>
    <row r="6988" spans="2:2" x14ac:dyDescent="0.25">
      <c r="B6988" s="9"/>
    </row>
    <row r="6989" spans="2:2" x14ac:dyDescent="0.25">
      <c r="B6989" s="9"/>
    </row>
    <row r="6990" spans="2:2" x14ac:dyDescent="0.25">
      <c r="B6990" s="9"/>
    </row>
    <row r="6991" spans="2:2" x14ac:dyDescent="0.25">
      <c r="B6991" s="9"/>
    </row>
    <row r="6992" spans="2:2" x14ac:dyDescent="0.25">
      <c r="B6992" s="9"/>
    </row>
    <row r="6993" spans="2:2" x14ac:dyDescent="0.25">
      <c r="B6993" s="9"/>
    </row>
    <row r="6994" spans="2:2" x14ac:dyDescent="0.25">
      <c r="B6994" s="9"/>
    </row>
    <row r="6995" spans="2:2" x14ac:dyDescent="0.25">
      <c r="B6995" s="9"/>
    </row>
    <row r="6996" spans="2:2" x14ac:dyDescent="0.25">
      <c r="B6996" s="9"/>
    </row>
    <row r="6997" spans="2:2" x14ac:dyDescent="0.25">
      <c r="B6997" s="9"/>
    </row>
    <row r="6998" spans="2:2" x14ac:dyDescent="0.25">
      <c r="B6998" s="9"/>
    </row>
    <row r="6999" spans="2:2" x14ac:dyDescent="0.25">
      <c r="B6999" s="9"/>
    </row>
    <row r="7000" spans="2:2" x14ac:dyDescent="0.25">
      <c r="B7000" s="9"/>
    </row>
    <row r="7001" spans="2:2" x14ac:dyDescent="0.25">
      <c r="B7001" s="9"/>
    </row>
    <row r="7002" spans="2:2" x14ac:dyDescent="0.25">
      <c r="B7002" s="9"/>
    </row>
    <row r="7003" spans="2:2" x14ac:dyDescent="0.25">
      <c r="B7003" s="9"/>
    </row>
    <row r="7004" spans="2:2" x14ac:dyDescent="0.25">
      <c r="B7004" s="9"/>
    </row>
    <row r="7005" spans="2:2" x14ac:dyDescent="0.25">
      <c r="B7005" s="9"/>
    </row>
    <row r="7006" spans="2:2" x14ac:dyDescent="0.25">
      <c r="B7006" s="9"/>
    </row>
    <row r="7007" spans="2:2" x14ac:dyDescent="0.25">
      <c r="B7007" s="9"/>
    </row>
    <row r="7008" spans="2:2" x14ac:dyDescent="0.25">
      <c r="B7008" s="9"/>
    </row>
    <row r="7009" spans="2:2" x14ac:dyDescent="0.25">
      <c r="B7009" s="9"/>
    </row>
    <row r="7010" spans="2:2" x14ac:dyDescent="0.25">
      <c r="B7010" s="9"/>
    </row>
    <row r="7011" spans="2:2" x14ac:dyDescent="0.25">
      <c r="B7011" s="9"/>
    </row>
    <row r="7012" spans="2:2" x14ac:dyDescent="0.25">
      <c r="B7012" s="9"/>
    </row>
    <row r="7013" spans="2:2" x14ac:dyDescent="0.25">
      <c r="B7013" s="9"/>
    </row>
    <row r="7014" spans="2:2" x14ac:dyDescent="0.25">
      <c r="B7014" s="9"/>
    </row>
    <row r="7015" spans="2:2" x14ac:dyDescent="0.25">
      <c r="B7015" s="9"/>
    </row>
    <row r="7016" spans="2:2" x14ac:dyDescent="0.25">
      <c r="B7016" s="9"/>
    </row>
    <row r="7017" spans="2:2" x14ac:dyDescent="0.25">
      <c r="B7017" s="9"/>
    </row>
    <row r="7018" spans="2:2" x14ac:dyDescent="0.25">
      <c r="B7018" s="9"/>
    </row>
    <row r="7019" spans="2:2" x14ac:dyDescent="0.25">
      <c r="B7019" s="9"/>
    </row>
    <row r="7020" spans="2:2" x14ac:dyDescent="0.25">
      <c r="B7020" s="9"/>
    </row>
    <row r="7021" spans="2:2" x14ac:dyDescent="0.25">
      <c r="B7021" s="9"/>
    </row>
    <row r="7022" spans="2:2" x14ac:dyDescent="0.25">
      <c r="B7022" s="9"/>
    </row>
    <row r="7023" spans="2:2" x14ac:dyDescent="0.25">
      <c r="B7023" s="9"/>
    </row>
    <row r="7024" spans="2:2" x14ac:dyDescent="0.25">
      <c r="B7024" s="9"/>
    </row>
    <row r="7025" spans="2:2" x14ac:dyDescent="0.25">
      <c r="B7025" s="9"/>
    </row>
    <row r="7026" spans="2:2" x14ac:dyDescent="0.25">
      <c r="B7026" s="9"/>
    </row>
    <row r="7027" spans="2:2" x14ac:dyDescent="0.25">
      <c r="B7027" s="9"/>
    </row>
    <row r="7028" spans="2:2" x14ac:dyDescent="0.25">
      <c r="B7028" s="9"/>
    </row>
    <row r="7029" spans="2:2" x14ac:dyDescent="0.25">
      <c r="B7029" s="9"/>
    </row>
    <row r="7030" spans="2:2" x14ac:dyDescent="0.25">
      <c r="B7030" s="9"/>
    </row>
    <row r="7031" spans="2:2" x14ac:dyDescent="0.25">
      <c r="B7031" s="9"/>
    </row>
    <row r="7032" spans="2:2" x14ac:dyDescent="0.25">
      <c r="B7032" s="9"/>
    </row>
    <row r="7033" spans="2:2" x14ac:dyDescent="0.25">
      <c r="B7033" s="9"/>
    </row>
    <row r="7034" spans="2:2" x14ac:dyDescent="0.25">
      <c r="B7034" s="9"/>
    </row>
    <row r="7035" spans="2:2" x14ac:dyDescent="0.25">
      <c r="B7035" s="9"/>
    </row>
    <row r="7036" spans="2:2" x14ac:dyDescent="0.25">
      <c r="B7036" s="9"/>
    </row>
    <row r="7037" spans="2:2" x14ac:dyDescent="0.25">
      <c r="B7037" s="9"/>
    </row>
    <row r="7038" spans="2:2" x14ac:dyDescent="0.25">
      <c r="B7038" s="9"/>
    </row>
    <row r="7039" spans="2:2" x14ac:dyDescent="0.25">
      <c r="B7039" s="9"/>
    </row>
    <row r="7040" spans="2:2" x14ac:dyDescent="0.25">
      <c r="B7040" s="9"/>
    </row>
    <row r="7041" spans="2:2" x14ac:dyDescent="0.25">
      <c r="B7041" s="9"/>
    </row>
    <row r="7042" spans="2:2" x14ac:dyDescent="0.25">
      <c r="B7042" s="9"/>
    </row>
    <row r="7043" spans="2:2" x14ac:dyDescent="0.25">
      <c r="B7043" s="9"/>
    </row>
    <row r="7044" spans="2:2" x14ac:dyDescent="0.25">
      <c r="B7044" s="9"/>
    </row>
    <row r="7045" spans="2:2" x14ac:dyDescent="0.25">
      <c r="B7045" s="9"/>
    </row>
    <row r="7046" spans="2:2" x14ac:dyDescent="0.25">
      <c r="B7046" s="9"/>
    </row>
    <row r="7047" spans="2:2" x14ac:dyDescent="0.25">
      <c r="B7047" s="9"/>
    </row>
    <row r="7048" spans="2:2" x14ac:dyDescent="0.25">
      <c r="B7048" s="9"/>
    </row>
    <row r="7049" spans="2:2" x14ac:dyDescent="0.25">
      <c r="B7049" s="9"/>
    </row>
    <row r="7050" spans="2:2" x14ac:dyDescent="0.25">
      <c r="B7050" s="9"/>
    </row>
    <row r="7051" spans="2:2" x14ac:dyDescent="0.25">
      <c r="B7051" s="9"/>
    </row>
    <row r="7052" spans="2:2" x14ac:dyDescent="0.25">
      <c r="B7052" s="9"/>
    </row>
    <row r="7053" spans="2:2" x14ac:dyDescent="0.25">
      <c r="B7053" s="9"/>
    </row>
    <row r="7054" spans="2:2" x14ac:dyDescent="0.25">
      <c r="B7054" s="9"/>
    </row>
    <row r="7055" spans="2:2" x14ac:dyDescent="0.25">
      <c r="B7055" s="9"/>
    </row>
    <row r="7056" spans="2:2" x14ac:dyDescent="0.25">
      <c r="B7056" s="9"/>
    </row>
    <row r="7057" spans="2:2" x14ac:dyDescent="0.25">
      <c r="B7057" s="9"/>
    </row>
    <row r="7058" spans="2:2" x14ac:dyDescent="0.25">
      <c r="B7058" s="9"/>
    </row>
    <row r="7059" spans="2:2" x14ac:dyDescent="0.25">
      <c r="B7059" s="9"/>
    </row>
    <row r="7060" spans="2:2" x14ac:dyDescent="0.25">
      <c r="B7060" s="9"/>
    </row>
    <row r="7061" spans="2:2" x14ac:dyDescent="0.25">
      <c r="B7061" s="9"/>
    </row>
    <row r="7062" spans="2:2" x14ac:dyDescent="0.25">
      <c r="B7062" s="9"/>
    </row>
    <row r="7063" spans="2:2" x14ac:dyDescent="0.25">
      <c r="B7063" s="9"/>
    </row>
    <row r="7064" spans="2:2" x14ac:dyDescent="0.25">
      <c r="B7064" s="9"/>
    </row>
    <row r="7065" spans="2:2" x14ac:dyDescent="0.25">
      <c r="B7065" s="9"/>
    </row>
    <row r="7066" spans="2:2" x14ac:dyDescent="0.25">
      <c r="B7066" s="9"/>
    </row>
    <row r="7067" spans="2:2" x14ac:dyDescent="0.25">
      <c r="B7067" s="9"/>
    </row>
    <row r="7068" spans="2:2" x14ac:dyDescent="0.25">
      <c r="B7068" s="9"/>
    </row>
    <row r="7069" spans="2:2" x14ac:dyDescent="0.25">
      <c r="B7069" s="9"/>
    </row>
    <row r="7070" spans="2:2" x14ac:dyDescent="0.25">
      <c r="B7070" s="9"/>
    </row>
    <row r="7071" spans="2:2" x14ac:dyDescent="0.25">
      <c r="B7071" s="9"/>
    </row>
    <row r="7072" spans="2:2" x14ac:dyDescent="0.25">
      <c r="B7072" s="9"/>
    </row>
    <row r="7073" spans="2:2" x14ac:dyDescent="0.25">
      <c r="B7073" s="9"/>
    </row>
    <row r="7074" spans="2:2" x14ac:dyDescent="0.25">
      <c r="B7074" s="9"/>
    </row>
    <row r="7075" spans="2:2" x14ac:dyDescent="0.25">
      <c r="B7075" s="9"/>
    </row>
    <row r="7076" spans="2:2" x14ac:dyDescent="0.25">
      <c r="B7076" s="9"/>
    </row>
    <row r="7077" spans="2:2" x14ac:dyDescent="0.25">
      <c r="B7077" s="9"/>
    </row>
    <row r="7078" spans="2:2" x14ac:dyDescent="0.25">
      <c r="B7078" s="9"/>
    </row>
    <row r="7079" spans="2:2" x14ac:dyDescent="0.25">
      <c r="B7079" s="9"/>
    </row>
    <row r="7080" spans="2:2" x14ac:dyDescent="0.25">
      <c r="B7080" s="9"/>
    </row>
    <row r="7081" spans="2:2" x14ac:dyDescent="0.25">
      <c r="B7081" s="9"/>
    </row>
    <row r="7082" spans="2:2" x14ac:dyDescent="0.25">
      <c r="B7082" s="9"/>
    </row>
    <row r="7083" spans="2:2" x14ac:dyDescent="0.25">
      <c r="B7083" s="9"/>
    </row>
    <row r="7084" spans="2:2" x14ac:dyDescent="0.25">
      <c r="B7084" s="9"/>
    </row>
    <row r="7085" spans="2:2" x14ac:dyDescent="0.25">
      <c r="B7085" s="9"/>
    </row>
    <row r="7086" spans="2:2" x14ac:dyDescent="0.25">
      <c r="B7086" s="9"/>
    </row>
    <row r="7087" spans="2:2" x14ac:dyDescent="0.25">
      <c r="B7087" s="9"/>
    </row>
    <row r="7088" spans="2:2" x14ac:dyDescent="0.25">
      <c r="B7088" s="9"/>
    </row>
    <row r="7089" spans="2:2" x14ac:dyDescent="0.25">
      <c r="B7089" s="9"/>
    </row>
    <row r="7090" spans="2:2" x14ac:dyDescent="0.25">
      <c r="B7090" s="9"/>
    </row>
    <row r="7091" spans="2:2" x14ac:dyDescent="0.25">
      <c r="B7091" s="9"/>
    </row>
    <row r="7092" spans="2:2" x14ac:dyDescent="0.25">
      <c r="B7092" s="9"/>
    </row>
    <row r="7093" spans="2:2" x14ac:dyDescent="0.25">
      <c r="B7093" s="9"/>
    </row>
    <row r="7094" spans="2:2" x14ac:dyDescent="0.25">
      <c r="B7094" s="9"/>
    </row>
    <row r="7095" spans="2:2" x14ac:dyDescent="0.25">
      <c r="B7095" s="9"/>
    </row>
    <row r="7096" spans="2:2" x14ac:dyDescent="0.25">
      <c r="B7096" s="9"/>
    </row>
    <row r="7097" spans="2:2" x14ac:dyDescent="0.25">
      <c r="B7097" s="9"/>
    </row>
    <row r="7098" spans="2:2" x14ac:dyDescent="0.25">
      <c r="B7098" s="9"/>
    </row>
    <row r="7099" spans="2:2" x14ac:dyDescent="0.25">
      <c r="B7099" s="9"/>
    </row>
    <row r="7100" spans="2:2" x14ac:dyDescent="0.25">
      <c r="B7100" s="9"/>
    </row>
    <row r="7101" spans="2:2" x14ac:dyDescent="0.25">
      <c r="B7101" s="9"/>
    </row>
    <row r="7102" spans="2:2" x14ac:dyDescent="0.25">
      <c r="B7102" s="9"/>
    </row>
    <row r="7103" spans="2:2" x14ac:dyDescent="0.25">
      <c r="B7103" s="9"/>
    </row>
    <row r="7104" spans="2:2" x14ac:dyDescent="0.25">
      <c r="B7104" s="9"/>
    </row>
    <row r="7105" spans="2:2" x14ac:dyDescent="0.25">
      <c r="B7105" s="9"/>
    </row>
    <row r="7106" spans="2:2" x14ac:dyDescent="0.25">
      <c r="B7106" s="9"/>
    </row>
    <row r="7107" spans="2:2" x14ac:dyDescent="0.25">
      <c r="B7107" s="9"/>
    </row>
    <row r="7108" spans="2:2" x14ac:dyDescent="0.25">
      <c r="B7108" s="9"/>
    </row>
    <row r="7109" spans="2:2" x14ac:dyDescent="0.25">
      <c r="B7109" s="9"/>
    </row>
    <row r="7110" spans="2:2" x14ac:dyDescent="0.25">
      <c r="B7110" s="9"/>
    </row>
    <row r="7111" spans="2:2" x14ac:dyDescent="0.25">
      <c r="B7111" s="9"/>
    </row>
    <row r="7112" spans="2:2" x14ac:dyDescent="0.25">
      <c r="B7112" s="9"/>
    </row>
    <row r="7113" spans="2:2" x14ac:dyDescent="0.25">
      <c r="B7113" s="9"/>
    </row>
    <row r="7114" spans="2:2" x14ac:dyDescent="0.25">
      <c r="B7114" s="9"/>
    </row>
    <row r="7115" spans="2:2" x14ac:dyDescent="0.25">
      <c r="B7115" s="9"/>
    </row>
    <row r="7116" spans="2:2" x14ac:dyDescent="0.25">
      <c r="B7116" s="9"/>
    </row>
    <row r="7117" spans="2:2" x14ac:dyDescent="0.25">
      <c r="B7117" s="9"/>
    </row>
    <row r="7118" spans="2:2" x14ac:dyDescent="0.25">
      <c r="B7118" s="9"/>
    </row>
    <row r="7119" spans="2:2" x14ac:dyDescent="0.25">
      <c r="B7119" s="9"/>
    </row>
    <row r="7120" spans="2:2" x14ac:dyDescent="0.25">
      <c r="B7120" s="9"/>
    </row>
    <row r="7121" spans="2:2" x14ac:dyDescent="0.25">
      <c r="B7121" s="9"/>
    </row>
    <row r="7122" spans="2:2" x14ac:dyDescent="0.25">
      <c r="B7122" s="9"/>
    </row>
    <row r="7123" spans="2:2" x14ac:dyDescent="0.25">
      <c r="B7123" s="9"/>
    </row>
    <row r="7124" spans="2:2" x14ac:dyDescent="0.25">
      <c r="B7124" s="9"/>
    </row>
    <row r="7125" spans="2:2" x14ac:dyDescent="0.25">
      <c r="B7125" s="9"/>
    </row>
    <row r="7126" spans="2:2" x14ac:dyDescent="0.25">
      <c r="B7126" s="9"/>
    </row>
    <row r="7127" spans="2:2" x14ac:dyDescent="0.25">
      <c r="B7127" s="9"/>
    </row>
    <row r="7128" spans="2:2" x14ac:dyDescent="0.25">
      <c r="B7128" s="9"/>
    </row>
    <row r="7129" spans="2:2" x14ac:dyDescent="0.25">
      <c r="B7129" s="9"/>
    </row>
    <row r="7130" spans="2:2" x14ac:dyDescent="0.25">
      <c r="B7130" s="9"/>
    </row>
    <row r="7131" spans="2:2" x14ac:dyDescent="0.25">
      <c r="B7131" s="9"/>
    </row>
    <row r="7132" spans="2:2" x14ac:dyDescent="0.25">
      <c r="B7132" s="9"/>
    </row>
    <row r="7133" spans="2:2" x14ac:dyDescent="0.25">
      <c r="B7133" s="9"/>
    </row>
    <row r="7134" spans="2:2" x14ac:dyDescent="0.25">
      <c r="B7134" s="9"/>
    </row>
    <row r="7135" spans="2:2" x14ac:dyDescent="0.25">
      <c r="B7135" s="9"/>
    </row>
    <row r="7136" spans="2:2" x14ac:dyDescent="0.25">
      <c r="B7136" s="9"/>
    </row>
    <row r="7137" spans="2:2" x14ac:dyDescent="0.25">
      <c r="B7137" s="9"/>
    </row>
    <row r="7138" spans="2:2" x14ac:dyDescent="0.25">
      <c r="B7138" s="9"/>
    </row>
    <row r="7139" spans="2:2" x14ac:dyDescent="0.25">
      <c r="B7139" s="9"/>
    </row>
    <row r="7140" spans="2:2" x14ac:dyDescent="0.25">
      <c r="B7140" s="9"/>
    </row>
    <row r="7141" spans="2:2" x14ac:dyDescent="0.25">
      <c r="B7141" s="9"/>
    </row>
    <row r="7142" spans="2:2" x14ac:dyDescent="0.25">
      <c r="B7142" s="9"/>
    </row>
    <row r="7143" spans="2:2" x14ac:dyDescent="0.25">
      <c r="B7143" s="9"/>
    </row>
    <row r="7144" spans="2:2" x14ac:dyDescent="0.25">
      <c r="B7144" s="9"/>
    </row>
    <row r="7145" spans="2:2" x14ac:dyDescent="0.25">
      <c r="B7145" s="9"/>
    </row>
    <row r="7146" spans="2:2" x14ac:dyDescent="0.25">
      <c r="B7146" s="9"/>
    </row>
    <row r="7147" spans="2:2" x14ac:dyDescent="0.25">
      <c r="B7147" s="9"/>
    </row>
    <row r="7148" spans="2:2" x14ac:dyDescent="0.25">
      <c r="B7148" s="9"/>
    </row>
    <row r="7149" spans="2:2" x14ac:dyDescent="0.25">
      <c r="B7149" s="9"/>
    </row>
    <row r="7150" spans="2:2" x14ac:dyDescent="0.25">
      <c r="B7150" s="9"/>
    </row>
    <row r="7151" spans="2:2" x14ac:dyDescent="0.25">
      <c r="B7151" s="9"/>
    </row>
    <row r="7152" spans="2:2" x14ac:dyDescent="0.25">
      <c r="B7152" s="9"/>
    </row>
    <row r="7153" spans="2:2" x14ac:dyDescent="0.25">
      <c r="B7153" s="9"/>
    </row>
    <row r="7154" spans="2:2" x14ac:dyDescent="0.25">
      <c r="B7154" s="9"/>
    </row>
    <row r="7155" spans="2:2" x14ac:dyDescent="0.25">
      <c r="B7155" s="9"/>
    </row>
    <row r="7156" spans="2:2" x14ac:dyDescent="0.25">
      <c r="B7156" s="9"/>
    </row>
    <row r="7157" spans="2:2" x14ac:dyDescent="0.25">
      <c r="B7157" s="9"/>
    </row>
    <row r="7158" spans="2:2" x14ac:dyDescent="0.25">
      <c r="B7158" s="9"/>
    </row>
    <row r="7159" spans="2:2" x14ac:dyDescent="0.25">
      <c r="B7159" s="9"/>
    </row>
    <row r="7160" spans="2:2" x14ac:dyDescent="0.25">
      <c r="B7160" s="9"/>
    </row>
    <row r="7161" spans="2:2" x14ac:dyDescent="0.25">
      <c r="B7161" s="9"/>
    </row>
    <row r="7162" spans="2:2" x14ac:dyDescent="0.25">
      <c r="B7162" s="9"/>
    </row>
    <row r="7163" spans="2:2" x14ac:dyDescent="0.25">
      <c r="B7163" s="9"/>
    </row>
    <row r="7164" spans="2:2" x14ac:dyDescent="0.25">
      <c r="B7164" s="9"/>
    </row>
    <row r="7165" spans="2:2" x14ac:dyDescent="0.25">
      <c r="B7165" s="9"/>
    </row>
    <row r="7166" spans="2:2" x14ac:dyDescent="0.25">
      <c r="B7166" s="9"/>
    </row>
    <row r="7167" spans="2:2" x14ac:dyDescent="0.25">
      <c r="B7167" s="9"/>
    </row>
    <row r="7168" spans="2:2" x14ac:dyDescent="0.25">
      <c r="B7168" s="9"/>
    </row>
    <row r="7169" spans="2:2" x14ac:dyDescent="0.25">
      <c r="B7169" s="9"/>
    </row>
    <row r="7170" spans="2:2" x14ac:dyDescent="0.25">
      <c r="B7170" s="9"/>
    </row>
    <row r="7171" spans="2:2" x14ac:dyDescent="0.25">
      <c r="B7171" s="9"/>
    </row>
    <row r="7172" spans="2:2" x14ac:dyDescent="0.25">
      <c r="B7172" s="9"/>
    </row>
    <row r="7173" spans="2:2" x14ac:dyDescent="0.25">
      <c r="B7173" s="9"/>
    </row>
    <row r="7174" spans="2:2" x14ac:dyDescent="0.25">
      <c r="B7174" s="9"/>
    </row>
    <row r="7175" spans="2:2" x14ac:dyDescent="0.25">
      <c r="B7175" s="9"/>
    </row>
    <row r="7176" spans="2:2" x14ac:dyDescent="0.25">
      <c r="B7176" s="9"/>
    </row>
    <row r="7177" spans="2:2" x14ac:dyDescent="0.25">
      <c r="B7177" s="9"/>
    </row>
    <row r="7178" spans="2:2" x14ac:dyDescent="0.25">
      <c r="B7178" s="9"/>
    </row>
    <row r="7179" spans="2:2" x14ac:dyDescent="0.25">
      <c r="B7179" s="9"/>
    </row>
    <row r="7180" spans="2:2" x14ac:dyDescent="0.25">
      <c r="B7180" s="9"/>
    </row>
    <row r="7181" spans="2:2" x14ac:dyDescent="0.25">
      <c r="B7181" s="9"/>
    </row>
    <row r="7182" spans="2:2" x14ac:dyDescent="0.25">
      <c r="B7182" s="9"/>
    </row>
    <row r="7183" spans="2:2" x14ac:dyDescent="0.25">
      <c r="B7183" s="9"/>
    </row>
    <row r="7184" spans="2:2" x14ac:dyDescent="0.25">
      <c r="B7184" s="9"/>
    </row>
    <row r="7185" spans="2:2" x14ac:dyDescent="0.25">
      <c r="B7185" s="9"/>
    </row>
    <row r="7186" spans="2:2" x14ac:dyDescent="0.25">
      <c r="B7186" s="9"/>
    </row>
    <row r="7187" spans="2:2" x14ac:dyDescent="0.25">
      <c r="B7187" s="9"/>
    </row>
    <row r="7188" spans="2:2" x14ac:dyDescent="0.25">
      <c r="B7188" s="9"/>
    </row>
    <row r="7189" spans="2:2" x14ac:dyDescent="0.25">
      <c r="B7189" s="9"/>
    </row>
    <row r="7190" spans="2:2" x14ac:dyDescent="0.25">
      <c r="B7190" s="9"/>
    </row>
    <row r="7191" spans="2:2" x14ac:dyDescent="0.25">
      <c r="B7191" s="9"/>
    </row>
    <row r="7192" spans="2:2" x14ac:dyDescent="0.25">
      <c r="B7192" s="9"/>
    </row>
    <row r="7193" spans="2:2" x14ac:dyDescent="0.25">
      <c r="B7193" s="9"/>
    </row>
    <row r="7194" spans="2:2" x14ac:dyDescent="0.25">
      <c r="B7194" s="9"/>
    </row>
    <row r="7195" spans="2:2" x14ac:dyDescent="0.25">
      <c r="B7195" s="9"/>
    </row>
    <row r="7196" spans="2:2" x14ac:dyDescent="0.25">
      <c r="B7196" s="9"/>
    </row>
    <row r="7197" spans="2:2" x14ac:dyDescent="0.25">
      <c r="B7197" s="9"/>
    </row>
    <row r="7198" spans="2:2" x14ac:dyDescent="0.25">
      <c r="B7198" s="9"/>
    </row>
    <row r="7199" spans="2:2" x14ac:dyDescent="0.25">
      <c r="B7199" s="9"/>
    </row>
    <row r="7200" spans="2:2" x14ac:dyDescent="0.25">
      <c r="B7200" s="9"/>
    </row>
    <row r="7201" spans="2:2" x14ac:dyDescent="0.25">
      <c r="B7201" s="9"/>
    </row>
    <row r="7202" spans="2:2" x14ac:dyDescent="0.25">
      <c r="B7202" s="9"/>
    </row>
    <row r="7203" spans="2:2" x14ac:dyDescent="0.25">
      <c r="B7203" s="9"/>
    </row>
    <row r="7204" spans="2:2" x14ac:dyDescent="0.25">
      <c r="B7204" s="9"/>
    </row>
    <row r="7205" spans="2:2" x14ac:dyDescent="0.25">
      <c r="B7205" s="9"/>
    </row>
    <row r="7206" spans="2:2" x14ac:dyDescent="0.25">
      <c r="B7206" s="9"/>
    </row>
    <row r="7207" spans="2:2" x14ac:dyDescent="0.25">
      <c r="B7207" s="9"/>
    </row>
    <row r="7208" spans="2:2" x14ac:dyDescent="0.25">
      <c r="B7208" s="9"/>
    </row>
    <row r="7209" spans="2:2" x14ac:dyDescent="0.25">
      <c r="B7209" s="9"/>
    </row>
    <row r="7210" spans="2:2" x14ac:dyDescent="0.25">
      <c r="B7210" s="9"/>
    </row>
    <row r="7211" spans="2:2" x14ac:dyDescent="0.25">
      <c r="B7211" s="9"/>
    </row>
    <row r="7212" spans="2:2" x14ac:dyDescent="0.25">
      <c r="B7212" s="9"/>
    </row>
    <row r="7213" spans="2:2" x14ac:dyDescent="0.25">
      <c r="B7213" s="9"/>
    </row>
    <row r="7214" spans="2:2" x14ac:dyDescent="0.25">
      <c r="B7214" s="9"/>
    </row>
    <row r="7215" spans="2:2" x14ac:dyDescent="0.25">
      <c r="B7215" s="9"/>
    </row>
    <row r="7216" spans="2:2" x14ac:dyDescent="0.25">
      <c r="B7216" s="9"/>
    </row>
    <row r="7217" spans="2:2" x14ac:dyDescent="0.25">
      <c r="B7217" s="9"/>
    </row>
    <row r="7218" spans="2:2" x14ac:dyDescent="0.25">
      <c r="B7218" s="9"/>
    </row>
    <row r="7219" spans="2:2" x14ac:dyDescent="0.25">
      <c r="B7219" s="9"/>
    </row>
    <row r="7220" spans="2:2" x14ac:dyDescent="0.25">
      <c r="B7220" s="9"/>
    </row>
    <row r="7221" spans="2:2" x14ac:dyDescent="0.25">
      <c r="B7221" s="9"/>
    </row>
    <row r="7222" spans="2:2" x14ac:dyDescent="0.25">
      <c r="B7222" s="9"/>
    </row>
    <row r="7223" spans="2:2" x14ac:dyDescent="0.25">
      <c r="B7223" s="9"/>
    </row>
    <row r="7224" spans="2:2" x14ac:dyDescent="0.25">
      <c r="B7224" s="9"/>
    </row>
    <row r="7225" spans="2:2" x14ac:dyDescent="0.25">
      <c r="B7225" s="9"/>
    </row>
    <row r="7226" spans="2:2" x14ac:dyDescent="0.25">
      <c r="B7226" s="9"/>
    </row>
    <row r="7227" spans="2:2" x14ac:dyDescent="0.25">
      <c r="B7227" s="9"/>
    </row>
    <row r="7228" spans="2:2" x14ac:dyDescent="0.25">
      <c r="B7228" s="9"/>
    </row>
    <row r="7229" spans="2:2" x14ac:dyDescent="0.25">
      <c r="B7229" s="9"/>
    </row>
    <row r="7230" spans="2:2" x14ac:dyDescent="0.25">
      <c r="B7230" s="9"/>
    </row>
    <row r="7231" spans="2:2" x14ac:dyDescent="0.25">
      <c r="B7231" s="9"/>
    </row>
    <row r="7232" spans="2:2" x14ac:dyDescent="0.25">
      <c r="B7232" s="9"/>
    </row>
    <row r="7233" spans="2:2" x14ac:dyDescent="0.25">
      <c r="B7233" s="9"/>
    </row>
    <row r="7234" spans="2:2" x14ac:dyDescent="0.25">
      <c r="B7234" s="9"/>
    </row>
    <row r="7235" spans="2:2" x14ac:dyDescent="0.25">
      <c r="B7235" s="9"/>
    </row>
    <row r="7236" spans="2:2" x14ac:dyDescent="0.25">
      <c r="B7236" s="9"/>
    </row>
    <row r="7237" spans="2:2" x14ac:dyDescent="0.25">
      <c r="B7237" s="9"/>
    </row>
    <row r="7238" spans="2:2" x14ac:dyDescent="0.25">
      <c r="B7238" s="9"/>
    </row>
    <row r="7239" spans="2:2" x14ac:dyDescent="0.25">
      <c r="B7239" s="9"/>
    </row>
    <row r="7240" spans="2:2" x14ac:dyDescent="0.25">
      <c r="B7240" s="9"/>
    </row>
    <row r="7241" spans="2:2" x14ac:dyDescent="0.25">
      <c r="B7241" s="9"/>
    </row>
    <row r="7242" spans="2:2" x14ac:dyDescent="0.25">
      <c r="B7242" s="9"/>
    </row>
    <row r="7243" spans="2:2" x14ac:dyDescent="0.25">
      <c r="B7243" s="9"/>
    </row>
    <row r="7244" spans="2:2" x14ac:dyDescent="0.25">
      <c r="B7244" s="9"/>
    </row>
    <row r="7245" spans="2:2" x14ac:dyDescent="0.25">
      <c r="B7245" s="9"/>
    </row>
    <row r="7246" spans="2:2" x14ac:dyDescent="0.25">
      <c r="B7246" s="9"/>
    </row>
    <row r="7247" spans="2:2" x14ac:dyDescent="0.25">
      <c r="B7247" s="9"/>
    </row>
    <row r="7248" spans="2:2" x14ac:dyDescent="0.25">
      <c r="B7248" s="9"/>
    </row>
    <row r="7249" spans="2:2" x14ac:dyDescent="0.25">
      <c r="B7249" s="9"/>
    </row>
    <row r="7250" spans="2:2" x14ac:dyDescent="0.25">
      <c r="B7250" s="9"/>
    </row>
    <row r="7251" spans="2:2" x14ac:dyDescent="0.25">
      <c r="B7251" s="9"/>
    </row>
    <row r="7252" spans="2:2" x14ac:dyDescent="0.25">
      <c r="B7252" s="9"/>
    </row>
    <row r="7253" spans="2:2" x14ac:dyDescent="0.25">
      <c r="B7253" s="9"/>
    </row>
    <row r="7254" spans="2:2" x14ac:dyDescent="0.25">
      <c r="B7254" s="9"/>
    </row>
    <row r="7255" spans="2:2" x14ac:dyDescent="0.25">
      <c r="B7255" s="9"/>
    </row>
    <row r="7256" spans="2:2" x14ac:dyDescent="0.25">
      <c r="B7256" s="9"/>
    </row>
    <row r="7257" spans="2:2" x14ac:dyDescent="0.25">
      <c r="B7257" s="9"/>
    </row>
    <row r="7258" spans="2:2" x14ac:dyDescent="0.25">
      <c r="B7258" s="9"/>
    </row>
    <row r="7259" spans="2:2" x14ac:dyDescent="0.25">
      <c r="B7259" s="9"/>
    </row>
    <row r="7260" spans="2:2" x14ac:dyDescent="0.25">
      <c r="B7260" s="9"/>
    </row>
    <row r="7261" spans="2:2" x14ac:dyDescent="0.25">
      <c r="B7261" s="9"/>
    </row>
    <row r="7262" spans="2:2" x14ac:dyDescent="0.25">
      <c r="B7262" s="9"/>
    </row>
    <row r="7263" spans="2:2" x14ac:dyDescent="0.25">
      <c r="B7263" s="9"/>
    </row>
    <row r="7264" spans="2:2" x14ac:dyDescent="0.25">
      <c r="B7264" s="9"/>
    </row>
    <row r="7265" spans="2:2" x14ac:dyDescent="0.25">
      <c r="B7265" s="9"/>
    </row>
    <row r="7266" spans="2:2" x14ac:dyDescent="0.25">
      <c r="B7266" s="9"/>
    </row>
    <row r="7267" spans="2:2" x14ac:dyDescent="0.25">
      <c r="B7267" s="9"/>
    </row>
    <row r="7268" spans="2:2" x14ac:dyDescent="0.25">
      <c r="B7268" s="9"/>
    </row>
    <row r="7269" spans="2:2" x14ac:dyDescent="0.25">
      <c r="B7269" s="9"/>
    </row>
    <row r="7270" spans="2:2" x14ac:dyDescent="0.25">
      <c r="B7270" s="9"/>
    </row>
    <row r="7271" spans="2:2" x14ac:dyDescent="0.25">
      <c r="B7271" s="9"/>
    </row>
    <row r="7272" spans="2:2" x14ac:dyDescent="0.25">
      <c r="B7272" s="9"/>
    </row>
    <row r="7273" spans="2:2" x14ac:dyDescent="0.25">
      <c r="B7273" s="9"/>
    </row>
    <row r="7274" spans="2:2" x14ac:dyDescent="0.25">
      <c r="B7274" s="9"/>
    </row>
    <row r="7275" spans="2:2" x14ac:dyDescent="0.25">
      <c r="B7275" s="9"/>
    </row>
    <row r="7276" spans="2:2" x14ac:dyDescent="0.25">
      <c r="B7276" s="9"/>
    </row>
    <row r="7277" spans="2:2" x14ac:dyDescent="0.25">
      <c r="B7277" s="9"/>
    </row>
    <row r="7278" spans="2:2" x14ac:dyDescent="0.25">
      <c r="B7278" s="9"/>
    </row>
    <row r="7279" spans="2:2" x14ac:dyDescent="0.25">
      <c r="B7279" s="9"/>
    </row>
    <row r="7280" spans="2:2" x14ac:dyDescent="0.25">
      <c r="B7280" s="9"/>
    </row>
    <row r="7281" spans="2:2" x14ac:dyDescent="0.25">
      <c r="B7281" s="9"/>
    </row>
    <row r="7282" spans="2:2" x14ac:dyDescent="0.25">
      <c r="B7282" s="9"/>
    </row>
    <row r="7283" spans="2:2" x14ac:dyDescent="0.25">
      <c r="B7283" s="9"/>
    </row>
    <row r="7284" spans="2:2" x14ac:dyDescent="0.25">
      <c r="B7284" s="9"/>
    </row>
    <row r="7285" spans="2:2" x14ac:dyDescent="0.25">
      <c r="B7285" s="9"/>
    </row>
    <row r="7286" spans="2:2" x14ac:dyDescent="0.25">
      <c r="B7286" s="9"/>
    </row>
    <row r="7287" spans="2:2" x14ac:dyDescent="0.25">
      <c r="B7287" s="9"/>
    </row>
    <row r="7288" spans="2:2" x14ac:dyDescent="0.25">
      <c r="B7288" s="9"/>
    </row>
    <row r="7289" spans="2:2" x14ac:dyDescent="0.25">
      <c r="B7289" s="9"/>
    </row>
    <row r="7290" spans="2:2" x14ac:dyDescent="0.25">
      <c r="B7290" s="9"/>
    </row>
    <row r="7291" spans="2:2" x14ac:dyDescent="0.25">
      <c r="B7291" s="9"/>
    </row>
    <row r="7292" spans="2:2" x14ac:dyDescent="0.25">
      <c r="B7292" s="9"/>
    </row>
    <row r="7293" spans="2:2" x14ac:dyDescent="0.25">
      <c r="B7293" s="9"/>
    </row>
    <row r="7294" spans="2:2" x14ac:dyDescent="0.25">
      <c r="B7294" s="9"/>
    </row>
    <row r="7295" spans="2:2" x14ac:dyDescent="0.25">
      <c r="B7295" s="9"/>
    </row>
    <row r="7296" spans="2:2" x14ac:dyDescent="0.25">
      <c r="B7296" s="9"/>
    </row>
    <row r="7297" spans="2:2" x14ac:dyDescent="0.25">
      <c r="B7297" s="9"/>
    </row>
    <row r="7298" spans="2:2" x14ac:dyDescent="0.25">
      <c r="B7298" s="9"/>
    </row>
    <row r="7299" spans="2:2" x14ac:dyDescent="0.25">
      <c r="B7299" s="9"/>
    </row>
    <row r="7300" spans="2:2" x14ac:dyDescent="0.25">
      <c r="B7300" s="9"/>
    </row>
    <row r="7301" spans="2:2" x14ac:dyDescent="0.25">
      <c r="B7301" s="9"/>
    </row>
    <row r="7302" spans="2:2" x14ac:dyDescent="0.25">
      <c r="B7302" s="9"/>
    </row>
    <row r="7303" spans="2:2" x14ac:dyDescent="0.25">
      <c r="B7303" s="9"/>
    </row>
    <row r="7304" spans="2:2" x14ac:dyDescent="0.25">
      <c r="B7304" s="9"/>
    </row>
    <row r="7305" spans="2:2" x14ac:dyDescent="0.25">
      <c r="B7305" s="9"/>
    </row>
    <row r="7306" spans="2:2" x14ac:dyDescent="0.25">
      <c r="B7306" s="9"/>
    </row>
    <row r="7307" spans="2:2" x14ac:dyDescent="0.25">
      <c r="B7307" s="9"/>
    </row>
    <row r="7308" spans="2:2" x14ac:dyDescent="0.25">
      <c r="B7308" s="9"/>
    </row>
    <row r="7309" spans="2:2" x14ac:dyDescent="0.25">
      <c r="B7309" s="9"/>
    </row>
    <row r="7310" spans="2:2" x14ac:dyDescent="0.25">
      <c r="B7310" s="9"/>
    </row>
    <row r="7311" spans="2:2" x14ac:dyDescent="0.25">
      <c r="B7311" s="9"/>
    </row>
    <row r="7312" spans="2:2" x14ac:dyDescent="0.25">
      <c r="B7312" s="9"/>
    </row>
    <row r="7313" spans="2:2" x14ac:dyDescent="0.25">
      <c r="B7313" s="9"/>
    </row>
    <row r="7314" spans="2:2" x14ac:dyDescent="0.25">
      <c r="B7314" s="9"/>
    </row>
    <row r="7315" spans="2:2" x14ac:dyDescent="0.25">
      <c r="B7315" s="9"/>
    </row>
    <row r="7316" spans="2:2" x14ac:dyDescent="0.25">
      <c r="B7316" s="9"/>
    </row>
    <row r="7317" spans="2:2" x14ac:dyDescent="0.25">
      <c r="B7317" s="9"/>
    </row>
    <row r="7318" spans="2:2" x14ac:dyDescent="0.25">
      <c r="B7318" s="9"/>
    </row>
    <row r="7319" spans="2:2" x14ac:dyDescent="0.25">
      <c r="B7319" s="9"/>
    </row>
    <row r="7320" spans="2:2" x14ac:dyDescent="0.25">
      <c r="B7320" s="9"/>
    </row>
    <row r="7321" spans="2:2" x14ac:dyDescent="0.25">
      <c r="B7321" s="9"/>
    </row>
    <row r="7322" spans="2:2" x14ac:dyDescent="0.25">
      <c r="B7322" s="9"/>
    </row>
    <row r="7323" spans="2:2" x14ac:dyDescent="0.25">
      <c r="B7323" s="9"/>
    </row>
    <row r="7324" spans="2:2" x14ac:dyDescent="0.25">
      <c r="B7324" s="9"/>
    </row>
    <row r="7325" spans="2:2" x14ac:dyDescent="0.25">
      <c r="B7325" s="9"/>
    </row>
    <row r="7326" spans="2:2" x14ac:dyDescent="0.25">
      <c r="B7326" s="9"/>
    </row>
    <row r="7327" spans="2:2" x14ac:dyDescent="0.25">
      <c r="B7327" s="9"/>
    </row>
    <row r="7328" spans="2:2" x14ac:dyDescent="0.25">
      <c r="B7328" s="9"/>
    </row>
    <row r="7329" spans="2:2" x14ac:dyDescent="0.25">
      <c r="B7329" s="9"/>
    </row>
    <row r="7330" spans="2:2" x14ac:dyDescent="0.25">
      <c r="B7330" s="9"/>
    </row>
    <row r="7331" spans="2:2" x14ac:dyDescent="0.25">
      <c r="B7331" s="9"/>
    </row>
    <row r="7332" spans="2:2" x14ac:dyDescent="0.25">
      <c r="B7332" s="9"/>
    </row>
    <row r="7333" spans="2:2" x14ac:dyDescent="0.25">
      <c r="B7333" s="9"/>
    </row>
    <row r="7334" spans="2:2" x14ac:dyDescent="0.25">
      <c r="B7334" s="9"/>
    </row>
    <row r="7335" spans="2:2" x14ac:dyDescent="0.25">
      <c r="B7335" s="9"/>
    </row>
    <row r="7336" spans="2:2" x14ac:dyDescent="0.25">
      <c r="B7336" s="9"/>
    </row>
    <row r="7337" spans="2:2" x14ac:dyDescent="0.25">
      <c r="B7337" s="9"/>
    </row>
    <row r="7338" spans="2:2" x14ac:dyDescent="0.25">
      <c r="B7338" s="9"/>
    </row>
    <row r="7339" spans="2:2" x14ac:dyDescent="0.25">
      <c r="B7339" s="9"/>
    </row>
    <row r="7340" spans="2:2" x14ac:dyDescent="0.25">
      <c r="B7340" s="9"/>
    </row>
    <row r="7341" spans="2:2" x14ac:dyDescent="0.25">
      <c r="B7341" s="9"/>
    </row>
    <row r="7342" spans="2:2" x14ac:dyDescent="0.25">
      <c r="B7342" s="9"/>
    </row>
    <row r="7343" spans="2:2" x14ac:dyDescent="0.25">
      <c r="B7343" s="9"/>
    </row>
    <row r="7344" spans="2:2" x14ac:dyDescent="0.25">
      <c r="B7344" s="9"/>
    </row>
    <row r="7345" spans="2:2" x14ac:dyDescent="0.25">
      <c r="B7345" s="9"/>
    </row>
    <row r="7346" spans="2:2" x14ac:dyDescent="0.25">
      <c r="B7346" s="9"/>
    </row>
    <row r="7347" spans="2:2" x14ac:dyDescent="0.25">
      <c r="B7347" s="9"/>
    </row>
    <row r="7348" spans="2:2" x14ac:dyDescent="0.25">
      <c r="B7348" s="9"/>
    </row>
    <row r="7349" spans="2:2" x14ac:dyDescent="0.25">
      <c r="B7349" s="9"/>
    </row>
    <row r="7350" spans="2:2" x14ac:dyDescent="0.25">
      <c r="B7350" s="9"/>
    </row>
    <row r="7351" spans="2:2" x14ac:dyDescent="0.25">
      <c r="B7351" s="9"/>
    </row>
    <row r="7352" spans="2:2" x14ac:dyDescent="0.25">
      <c r="B7352" s="9"/>
    </row>
    <row r="7353" spans="2:2" x14ac:dyDescent="0.25">
      <c r="B7353" s="9"/>
    </row>
    <row r="7354" spans="2:2" x14ac:dyDescent="0.25">
      <c r="B7354" s="9"/>
    </row>
    <row r="7355" spans="2:2" x14ac:dyDescent="0.25">
      <c r="B7355" s="9"/>
    </row>
    <row r="7356" spans="2:2" x14ac:dyDescent="0.25">
      <c r="B7356" s="9"/>
    </row>
    <row r="7357" spans="2:2" x14ac:dyDescent="0.25">
      <c r="B7357" s="9"/>
    </row>
    <row r="7358" spans="2:2" x14ac:dyDescent="0.25">
      <c r="B7358" s="9"/>
    </row>
    <row r="7359" spans="2:2" x14ac:dyDescent="0.25">
      <c r="B7359" s="9"/>
    </row>
    <row r="7360" spans="2:2" x14ac:dyDescent="0.25">
      <c r="B7360" s="9"/>
    </row>
    <row r="7361" spans="2:2" x14ac:dyDescent="0.25">
      <c r="B7361" s="9"/>
    </row>
    <row r="7362" spans="2:2" x14ac:dyDescent="0.25">
      <c r="B7362" s="9"/>
    </row>
    <row r="7363" spans="2:2" x14ac:dyDescent="0.25">
      <c r="B7363" s="9"/>
    </row>
    <row r="7364" spans="2:2" x14ac:dyDescent="0.25">
      <c r="B7364" s="9"/>
    </row>
    <row r="7365" spans="2:2" x14ac:dyDescent="0.25">
      <c r="B7365" s="9"/>
    </row>
    <row r="7366" spans="2:2" x14ac:dyDescent="0.25">
      <c r="B7366" s="9"/>
    </row>
    <row r="7367" spans="2:2" x14ac:dyDescent="0.25">
      <c r="B7367" s="9"/>
    </row>
    <row r="7368" spans="2:2" x14ac:dyDescent="0.25">
      <c r="B7368" s="9"/>
    </row>
    <row r="7369" spans="2:2" x14ac:dyDescent="0.25">
      <c r="B7369" s="9"/>
    </row>
    <row r="7370" spans="2:2" x14ac:dyDescent="0.25">
      <c r="B7370" s="9"/>
    </row>
    <row r="7371" spans="2:2" x14ac:dyDescent="0.25">
      <c r="B7371" s="9"/>
    </row>
    <row r="7372" spans="2:2" x14ac:dyDescent="0.25">
      <c r="B7372" s="9"/>
    </row>
    <row r="7373" spans="2:2" x14ac:dyDescent="0.25">
      <c r="B7373" s="9"/>
    </row>
    <row r="7374" spans="2:2" x14ac:dyDescent="0.25">
      <c r="B7374" s="9"/>
    </row>
    <row r="7375" spans="2:2" x14ac:dyDescent="0.25">
      <c r="B7375" s="9"/>
    </row>
    <row r="7376" spans="2:2" x14ac:dyDescent="0.25">
      <c r="B7376" s="9"/>
    </row>
    <row r="7377" spans="2:2" x14ac:dyDescent="0.25">
      <c r="B7377" s="9"/>
    </row>
    <row r="7378" spans="2:2" x14ac:dyDescent="0.25">
      <c r="B7378" s="9"/>
    </row>
    <row r="7379" spans="2:2" x14ac:dyDescent="0.25">
      <c r="B7379" s="9"/>
    </row>
    <row r="7380" spans="2:2" x14ac:dyDescent="0.25">
      <c r="B7380" s="9"/>
    </row>
    <row r="7381" spans="2:2" x14ac:dyDescent="0.25">
      <c r="B7381" s="9"/>
    </row>
    <row r="7382" spans="2:2" x14ac:dyDescent="0.25">
      <c r="B7382" s="9"/>
    </row>
    <row r="7383" spans="2:2" x14ac:dyDescent="0.25">
      <c r="B7383" s="9"/>
    </row>
    <row r="7384" spans="2:2" x14ac:dyDescent="0.25">
      <c r="B7384" s="9"/>
    </row>
    <row r="7385" spans="2:2" x14ac:dyDescent="0.25">
      <c r="B7385" s="9"/>
    </row>
    <row r="7386" spans="2:2" x14ac:dyDescent="0.25">
      <c r="B7386" s="9"/>
    </row>
    <row r="7387" spans="2:2" x14ac:dyDescent="0.25">
      <c r="B7387" s="9"/>
    </row>
    <row r="7388" spans="2:2" x14ac:dyDescent="0.25">
      <c r="B7388" s="9"/>
    </row>
    <row r="7389" spans="2:2" x14ac:dyDescent="0.25">
      <c r="B7389" s="9"/>
    </row>
    <row r="7390" spans="2:2" x14ac:dyDescent="0.25">
      <c r="B7390" s="9"/>
    </row>
    <row r="7391" spans="2:2" x14ac:dyDescent="0.25">
      <c r="B7391" s="9"/>
    </row>
    <row r="7392" spans="2:2" x14ac:dyDescent="0.25">
      <c r="B7392" s="9"/>
    </row>
    <row r="7393" spans="2:2" x14ac:dyDescent="0.25">
      <c r="B7393" s="9"/>
    </row>
    <row r="7394" spans="2:2" x14ac:dyDescent="0.25">
      <c r="B7394" s="9"/>
    </row>
    <row r="7395" spans="2:2" x14ac:dyDescent="0.25">
      <c r="B7395" s="9"/>
    </row>
    <row r="7396" spans="2:2" x14ac:dyDescent="0.25">
      <c r="B7396" s="9"/>
    </row>
    <row r="7397" spans="2:2" x14ac:dyDescent="0.25">
      <c r="B7397" s="9"/>
    </row>
    <row r="7398" spans="2:2" x14ac:dyDescent="0.25">
      <c r="B7398" s="9"/>
    </row>
    <row r="7399" spans="2:2" x14ac:dyDescent="0.25">
      <c r="B7399" s="9"/>
    </row>
    <row r="7400" spans="2:2" x14ac:dyDescent="0.25">
      <c r="B7400" s="9"/>
    </row>
    <row r="7401" spans="2:2" x14ac:dyDescent="0.25">
      <c r="B7401" s="9"/>
    </row>
    <row r="7402" spans="2:2" x14ac:dyDescent="0.25">
      <c r="B7402" s="9"/>
    </row>
    <row r="7403" spans="2:2" x14ac:dyDescent="0.25">
      <c r="B7403" s="9"/>
    </row>
    <row r="7404" spans="2:2" x14ac:dyDescent="0.25">
      <c r="B7404" s="9"/>
    </row>
    <row r="7405" spans="2:2" x14ac:dyDescent="0.25">
      <c r="B7405" s="9"/>
    </row>
    <row r="7406" spans="2:2" x14ac:dyDescent="0.25">
      <c r="B7406" s="9"/>
    </row>
    <row r="7407" spans="2:2" x14ac:dyDescent="0.25">
      <c r="B7407" s="9"/>
    </row>
    <row r="7408" spans="2:2" x14ac:dyDescent="0.25">
      <c r="B7408" s="9"/>
    </row>
    <row r="7409" spans="2:2" x14ac:dyDescent="0.25">
      <c r="B7409" s="9"/>
    </row>
    <row r="7410" spans="2:2" x14ac:dyDescent="0.25">
      <c r="B7410" s="9"/>
    </row>
    <row r="7411" spans="2:2" x14ac:dyDescent="0.25">
      <c r="B7411" s="9"/>
    </row>
    <row r="7412" spans="2:2" x14ac:dyDescent="0.25">
      <c r="B7412" s="9"/>
    </row>
    <row r="7413" spans="2:2" x14ac:dyDescent="0.25">
      <c r="B7413" s="9"/>
    </row>
    <row r="7414" spans="2:2" x14ac:dyDescent="0.25">
      <c r="B7414" s="9"/>
    </row>
    <row r="7415" spans="2:2" x14ac:dyDescent="0.25">
      <c r="B7415" s="9"/>
    </row>
    <row r="7416" spans="2:2" x14ac:dyDescent="0.25">
      <c r="B7416" s="9"/>
    </row>
    <row r="7417" spans="2:2" x14ac:dyDescent="0.25">
      <c r="B7417" s="9"/>
    </row>
    <row r="7418" spans="2:2" x14ac:dyDescent="0.25">
      <c r="B7418" s="9"/>
    </row>
    <row r="7419" spans="2:2" x14ac:dyDescent="0.25">
      <c r="B7419" s="9"/>
    </row>
    <row r="7420" spans="2:2" x14ac:dyDescent="0.25">
      <c r="B7420" s="9"/>
    </row>
    <row r="7421" spans="2:2" x14ac:dyDescent="0.25">
      <c r="B7421" s="9"/>
    </row>
    <row r="7422" spans="2:2" x14ac:dyDescent="0.25">
      <c r="B7422" s="9"/>
    </row>
    <row r="7423" spans="2:2" x14ac:dyDescent="0.25">
      <c r="B7423" s="9"/>
    </row>
    <row r="7424" spans="2:2" x14ac:dyDescent="0.25">
      <c r="B7424" s="9"/>
    </row>
    <row r="7425" spans="2:2" x14ac:dyDescent="0.25">
      <c r="B7425" s="9"/>
    </row>
    <row r="7426" spans="2:2" x14ac:dyDescent="0.25">
      <c r="B7426" s="9"/>
    </row>
    <row r="7427" spans="2:2" x14ac:dyDescent="0.25">
      <c r="B7427" s="9"/>
    </row>
    <row r="7428" spans="2:2" x14ac:dyDescent="0.25">
      <c r="B7428" s="9"/>
    </row>
    <row r="7429" spans="2:2" x14ac:dyDescent="0.25">
      <c r="B7429" s="9"/>
    </row>
    <row r="7430" spans="2:2" x14ac:dyDescent="0.25">
      <c r="B7430" s="9"/>
    </row>
    <row r="7431" spans="2:2" x14ac:dyDescent="0.25">
      <c r="B7431" s="9"/>
    </row>
    <row r="7432" spans="2:2" x14ac:dyDescent="0.25">
      <c r="B7432" s="9"/>
    </row>
    <row r="7433" spans="2:2" x14ac:dyDescent="0.25">
      <c r="B7433" s="9"/>
    </row>
    <row r="7434" spans="2:2" x14ac:dyDescent="0.25">
      <c r="B7434" s="9"/>
    </row>
    <row r="7435" spans="2:2" x14ac:dyDescent="0.25">
      <c r="B7435" s="9"/>
    </row>
    <row r="7436" spans="2:2" x14ac:dyDescent="0.25">
      <c r="B7436" s="9"/>
    </row>
    <row r="7437" spans="2:2" x14ac:dyDescent="0.25">
      <c r="B7437" s="9"/>
    </row>
    <row r="7438" spans="2:2" x14ac:dyDescent="0.25">
      <c r="B7438" s="9"/>
    </row>
    <row r="7439" spans="2:2" x14ac:dyDescent="0.25">
      <c r="B7439" s="9"/>
    </row>
    <row r="7440" spans="2:2" x14ac:dyDescent="0.25">
      <c r="B7440" s="9"/>
    </row>
    <row r="7441" spans="2:2" x14ac:dyDescent="0.25">
      <c r="B7441" s="9"/>
    </row>
    <row r="7442" spans="2:2" x14ac:dyDescent="0.25">
      <c r="B7442" s="9"/>
    </row>
    <row r="7443" spans="2:2" x14ac:dyDescent="0.25">
      <c r="B7443" s="9"/>
    </row>
    <row r="7444" spans="2:2" x14ac:dyDescent="0.25">
      <c r="B7444" s="9"/>
    </row>
    <row r="7445" spans="2:2" x14ac:dyDescent="0.25">
      <c r="B7445" s="9"/>
    </row>
    <row r="7446" spans="2:2" x14ac:dyDescent="0.25">
      <c r="B7446" s="9"/>
    </row>
    <row r="7447" spans="2:2" x14ac:dyDescent="0.25">
      <c r="B7447" s="9"/>
    </row>
    <row r="7448" spans="2:2" x14ac:dyDescent="0.25">
      <c r="B7448" s="9"/>
    </row>
    <row r="7449" spans="2:2" x14ac:dyDescent="0.25">
      <c r="B7449" s="9"/>
    </row>
    <row r="7450" spans="2:2" x14ac:dyDescent="0.25">
      <c r="B7450" s="9"/>
    </row>
    <row r="7451" spans="2:2" x14ac:dyDescent="0.25">
      <c r="B7451" s="9"/>
    </row>
    <row r="7452" spans="2:2" x14ac:dyDescent="0.25">
      <c r="B7452" s="9"/>
    </row>
    <row r="7453" spans="2:2" x14ac:dyDescent="0.25">
      <c r="B7453" s="9"/>
    </row>
    <row r="7454" spans="2:2" x14ac:dyDescent="0.25">
      <c r="B7454" s="9"/>
    </row>
    <row r="7455" spans="2:2" x14ac:dyDescent="0.25">
      <c r="B7455" s="9"/>
    </row>
    <row r="7456" spans="2:2" x14ac:dyDescent="0.25">
      <c r="B7456" s="9"/>
    </row>
    <row r="7457" spans="2:2" x14ac:dyDescent="0.25">
      <c r="B7457" s="9"/>
    </row>
    <row r="7458" spans="2:2" x14ac:dyDescent="0.25">
      <c r="B7458" s="9"/>
    </row>
    <row r="7459" spans="2:2" x14ac:dyDescent="0.25">
      <c r="B7459" s="9"/>
    </row>
    <row r="7460" spans="2:2" x14ac:dyDescent="0.25">
      <c r="B7460" s="9"/>
    </row>
    <row r="7461" spans="2:2" x14ac:dyDescent="0.25">
      <c r="B7461" s="9"/>
    </row>
    <row r="7462" spans="2:2" x14ac:dyDescent="0.25">
      <c r="B7462" s="9"/>
    </row>
    <row r="7463" spans="2:2" x14ac:dyDescent="0.25">
      <c r="B7463" s="9"/>
    </row>
    <row r="7464" spans="2:2" x14ac:dyDescent="0.25">
      <c r="B7464" s="9"/>
    </row>
    <row r="7465" spans="2:2" x14ac:dyDescent="0.25">
      <c r="B7465" s="9"/>
    </row>
    <row r="7466" spans="2:2" x14ac:dyDescent="0.25">
      <c r="B7466" s="9"/>
    </row>
    <row r="7467" spans="2:2" x14ac:dyDescent="0.25">
      <c r="B7467" s="9"/>
    </row>
    <row r="7468" spans="2:2" x14ac:dyDescent="0.25">
      <c r="B7468" s="9"/>
    </row>
    <row r="7469" spans="2:2" x14ac:dyDescent="0.25">
      <c r="B7469" s="9"/>
    </row>
    <row r="7470" spans="2:2" x14ac:dyDescent="0.25">
      <c r="B7470" s="9"/>
    </row>
    <row r="7471" spans="2:2" x14ac:dyDescent="0.25">
      <c r="B7471" s="9"/>
    </row>
    <row r="7472" spans="2:2" x14ac:dyDescent="0.25">
      <c r="B7472" s="9"/>
    </row>
    <row r="7473" spans="2:2" x14ac:dyDescent="0.25">
      <c r="B7473" s="9"/>
    </row>
    <row r="7474" spans="2:2" x14ac:dyDescent="0.25">
      <c r="B7474" s="9"/>
    </row>
    <row r="7475" spans="2:2" x14ac:dyDescent="0.25">
      <c r="B7475" s="9"/>
    </row>
    <row r="7476" spans="2:2" x14ac:dyDescent="0.25">
      <c r="B7476" s="9"/>
    </row>
    <row r="7477" spans="2:2" x14ac:dyDescent="0.25">
      <c r="B7477" s="9"/>
    </row>
    <row r="7478" spans="2:2" x14ac:dyDescent="0.25">
      <c r="B7478" s="9"/>
    </row>
    <row r="7479" spans="2:2" x14ac:dyDescent="0.25">
      <c r="B7479" s="9"/>
    </row>
    <row r="7480" spans="2:2" x14ac:dyDescent="0.25">
      <c r="B7480" s="9"/>
    </row>
    <row r="7481" spans="2:2" x14ac:dyDescent="0.25">
      <c r="B7481" s="9"/>
    </row>
    <row r="7482" spans="2:2" x14ac:dyDescent="0.25">
      <c r="B7482" s="9"/>
    </row>
    <row r="7483" spans="2:2" x14ac:dyDescent="0.25">
      <c r="B7483" s="9"/>
    </row>
    <row r="7484" spans="2:2" x14ac:dyDescent="0.25">
      <c r="B7484" s="9"/>
    </row>
    <row r="7485" spans="2:2" x14ac:dyDescent="0.25">
      <c r="B7485" s="9"/>
    </row>
    <row r="7486" spans="2:2" x14ac:dyDescent="0.25">
      <c r="B7486" s="9"/>
    </row>
    <row r="7487" spans="2:2" x14ac:dyDescent="0.25">
      <c r="B7487" s="9"/>
    </row>
    <row r="7488" spans="2:2" x14ac:dyDescent="0.25">
      <c r="B7488" s="9"/>
    </row>
    <row r="7489" spans="2:2" x14ac:dyDescent="0.25">
      <c r="B7489" s="9"/>
    </row>
    <row r="7490" spans="2:2" x14ac:dyDescent="0.25">
      <c r="B7490" s="9"/>
    </row>
    <row r="7491" spans="2:2" x14ac:dyDescent="0.25">
      <c r="B7491" s="9"/>
    </row>
    <row r="7492" spans="2:2" x14ac:dyDescent="0.25">
      <c r="B7492" s="9"/>
    </row>
    <row r="7493" spans="2:2" x14ac:dyDescent="0.25">
      <c r="B7493" s="9"/>
    </row>
    <row r="7494" spans="2:2" x14ac:dyDescent="0.25">
      <c r="B7494" s="9"/>
    </row>
    <row r="7495" spans="2:2" x14ac:dyDescent="0.25">
      <c r="B7495" s="9"/>
    </row>
    <row r="7496" spans="2:2" x14ac:dyDescent="0.25">
      <c r="B7496" s="9"/>
    </row>
    <row r="7497" spans="2:2" x14ac:dyDescent="0.25">
      <c r="B7497" s="9"/>
    </row>
    <row r="7498" spans="2:2" x14ac:dyDescent="0.25">
      <c r="B7498" s="9"/>
    </row>
    <row r="7499" spans="2:2" x14ac:dyDescent="0.25">
      <c r="B7499" s="9"/>
    </row>
    <row r="7500" spans="2:2" x14ac:dyDescent="0.25">
      <c r="B7500" s="9"/>
    </row>
    <row r="7501" spans="2:2" x14ac:dyDescent="0.25">
      <c r="B7501" s="9"/>
    </row>
    <row r="7502" spans="2:2" x14ac:dyDescent="0.25">
      <c r="B7502" s="9"/>
    </row>
    <row r="7503" spans="2:2" x14ac:dyDescent="0.25">
      <c r="B7503" s="9"/>
    </row>
    <row r="7504" spans="2:2" x14ac:dyDescent="0.25">
      <c r="B7504" s="9"/>
    </row>
    <row r="7505" spans="2:2" x14ac:dyDescent="0.25">
      <c r="B7505" s="9"/>
    </row>
    <row r="7506" spans="2:2" x14ac:dyDescent="0.25">
      <c r="B7506" s="9"/>
    </row>
    <row r="7507" spans="2:2" x14ac:dyDescent="0.25">
      <c r="B7507" s="9"/>
    </row>
    <row r="7508" spans="2:2" x14ac:dyDescent="0.25">
      <c r="B7508" s="9"/>
    </row>
    <row r="7509" spans="2:2" x14ac:dyDescent="0.25">
      <c r="B7509" s="9"/>
    </row>
    <row r="7510" spans="2:2" x14ac:dyDescent="0.25">
      <c r="B7510" s="9"/>
    </row>
    <row r="7511" spans="2:2" x14ac:dyDescent="0.25">
      <c r="B7511" s="9"/>
    </row>
    <row r="7512" spans="2:2" x14ac:dyDescent="0.25">
      <c r="B7512" s="9"/>
    </row>
    <row r="7513" spans="2:2" x14ac:dyDescent="0.25">
      <c r="B7513" s="9"/>
    </row>
    <row r="7514" spans="2:2" x14ac:dyDescent="0.25">
      <c r="B7514" s="9"/>
    </row>
    <row r="7515" spans="2:2" x14ac:dyDescent="0.25">
      <c r="B7515" s="9"/>
    </row>
    <row r="7516" spans="2:2" x14ac:dyDescent="0.25">
      <c r="B7516" s="9"/>
    </row>
    <row r="7517" spans="2:2" x14ac:dyDescent="0.25">
      <c r="B7517" s="9"/>
    </row>
    <row r="7518" spans="2:2" x14ac:dyDescent="0.25">
      <c r="B7518" s="9"/>
    </row>
    <row r="7519" spans="2:2" x14ac:dyDescent="0.25">
      <c r="B7519" s="9"/>
    </row>
    <row r="7520" spans="2:2" x14ac:dyDescent="0.25">
      <c r="B7520" s="9"/>
    </row>
    <row r="7521" spans="2:2" x14ac:dyDescent="0.25">
      <c r="B7521" s="9"/>
    </row>
    <row r="7522" spans="2:2" x14ac:dyDescent="0.25">
      <c r="B7522" s="9"/>
    </row>
    <row r="7523" spans="2:2" x14ac:dyDescent="0.25">
      <c r="B7523" s="9"/>
    </row>
    <row r="7524" spans="2:2" x14ac:dyDescent="0.25">
      <c r="B7524" s="9"/>
    </row>
    <row r="7525" spans="2:2" x14ac:dyDescent="0.25">
      <c r="B7525" s="9"/>
    </row>
    <row r="7526" spans="2:2" x14ac:dyDescent="0.25">
      <c r="B7526" s="9"/>
    </row>
    <row r="7527" spans="2:2" x14ac:dyDescent="0.25">
      <c r="B7527" s="9"/>
    </row>
    <row r="7528" spans="2:2" x14ac:dyDescent="0.25">
      <c r="B7528" s="9"/>
    </row>
    <row r="7529" spans="2:2" x14ac:dyDescent="0.25">
      <c r="B7529" s="9"/>
    </row>
    <row r="7530" spans="2:2" x14ac:dyDescent="0.25">
      <c r="B7530" s="9"/>
    </row>
    <row r="7531" spans="2:2" x14ac:dyDescent="0.25">
      <c r="B7531" s="9"/>
    </row>
    <row r="7532" spans="2:2" x14ac:dyDescent="0.25">
      <c r="B7532" s="9"/>
    </row>
    <row r="7533" spans="2:2" x14ac:dyDescent="0.25">
      <c r="B7533" s="9"/>
    </row>
    <row r="7534" spans="2:2" x14ac:dyDescent="0.25">
      <c r="B7534" s="9"/>
    </row>
    <row r="7535" spans="2:2" x14ac:dyDescent="0.25">
      <c r="B7535" s="9"/>
    </row>
    <row r="7536" spans="2:2" x14ac:dyDescent="0.25">
      <c r="B7536" s="9"/>
    </row>
    <row r="7537" spans="2:2" x14ac:dyDescent="0.25">
      <c r="B7537" s="9"/>
    </row>
    <row r="7538" spans="2:2" x14ac:dyDescent="0.25">
      <c r="B7538" s="9"/>
    </row>
    <row r="7539" spans="2:2" x14ac:dyDescent="0.25">
      <c r="B7539" s="9"/>
    </row>
    <row r="7540" spans="2:2" x14ac:dyDescent="0.25">
      <c r="B7540" s="9"/>
    </row>
    <row r="7541" spans="2:2" x14ac:dyDescent="0.25">
      <c r="B7541" s="9"/>
    </row>
    <row r="7542" spans="2:2" x14ac:dyDescent="0.25">
      <c r="B7542" s="9"/>
    </row>
    <row r="7543" spans="2:2" x14ac:dyDescent="0.25">
      <c r="B7543" s="9"/>
    </row>
    <row r="7544" spans="2:2" x14ac:dyDescent="0.25">
      <c r="B7544" s="9"/>
    </row>
    <row r="7545" spans="2:2" x14ac:dyDescent="0.25">
      <c r="B7545" s="9"/>
    </row>
    <row r="7546" spans="2:2" x14ac:dyDescent="0.25">
      <c r="B7546" s="9"/>
    </row>
    <row r="7547" spans="2:2" x14ac:dyDescent="0.25">
      <c r="B7547" s="9"/>
    </row>
    <row r="7548" spans="2:2" x14ac:dyDescent="0.25">
      <c r="B7548" s="9"/>
    </row>
    <row r="7549" spans="2:2" x14ac:dyDescent="0.25">
      <c r="B7549" s="9"/>
    </row>
    <row r="7550" spans="2:2" x14ac:dyDescent="0.25">
      <c r="B7550" s="9"/>
    </row>
    <row r="7551" spans="2:2" x14ac:dyDescent="0.25">
      <c r="B7551" s="9"/>
    </row>
    <row r="7552" spans="2:2" x14ac:dyDescent="0.25">
      <c r="B7552" s="9"/>
    </row>
    <row r="7553" spans="2:2" x14ac:dyDescent="0.25">
      <c r="B7553" s="9"/>
    </row>
    <row r="7554" spans="2:2" x14ac:dyDescent="0.25">
      <c r="B7554" s="9"/>
    </row>
    <row r="7555" spans="2:2" x14ac:dyDescent="0.25">
      <c r="B7555" s="9"/>
    </row>
    <row r="7556" spans="2:2" x14ac:dyDescent="0.25">
      <c r="B7556" s="9"/>
    </row>
    <row r="7557" spans="2:2" x14ac:dyDescent="0.25">
      <c r="B7557" s="9"/>
    </row>
    <row r="7558" spans="2:2" x14ac:dyDescent="0.25">
      <c r="B7558" s="9"/>
    </row>
    <row r="7559" spans="2:2" x14ac:dyDescent="0.25">
      <c r="B7559" s="9"/>
    </row>
    <row r="7560" spans="2:2" x14ac:dyDescent="0.25">
      <c r="B7560" s="9"/>
    </row>
    <row r="7561" spans="2:2" x14ac:dyDescent="0.25">
      <c r="B7561" s="9"/>
    </row>
    <row r="7562" spans="2:2" x14ac:dyDescent="0.25">
      <c r="B7562" s="9"/>
    </row>
    <row r="7563" spans="2:2" x14ac:dyDescent="0.25">
      <c r="B7563" s="9"/>
    </row>
    <row r="7564" spans="2:2" x14ac:dyDescent="0.25">
      <c r="B7564" s="9"/>
    </row>
    <row r="7565" spans="2:2" x14ac:dyDescent="0.25">
      <c r="B7565" s="9"/>
    </row>
    <row r="7566" spans="2:2" x14ac:dyDescent="0.25">
      <c r="B7566" s="9"/>
    </row>
    <row r="7567" spans="2:2" x14ac:dyDescent="0.25">
      <c r="B7567" s="9"/>
    </row>
    <row r="7568" spans="2:2" x14ac:dyDescent="0.25">
      <c r="B7568" s="9"/>
    </row>
    <row r="7569" spans="2:2" x14ac:dyDescent="0.25">
      <c r="B7569" s="9"/>
    </row>
    <row r="7570" spans="2:2" x14ac:dyDescent="0.25">
      <c r="B7570" s="9"/>
    </row>
    <row r="7571" spans="2:2" x14ac:dyDescent="0.25">
      <c r="B7571" s="9"/>
    </row>
    <row r="7572" spans="2:2" x14ac:dyDescent="0.25">
      <c r="B7572" s="9"/>
    </row>
    <row r="7573" spans="2:2" x14ac:dyDescent="0.25">
      <c r="B7573" s="9"/>
    </row>
    <row r="7574" spans="2:2" x14ac:dyDescent="0.25">
      <c r="B7574" s="9"/>
    </row>
    <row r="7575" spans="2:2" x14ac:dyDescent="0.25">
      <c r="B7575" s="9"/>
    </row>
    <row r="7576" spans="2:2" x14ac:dyDescent="0.25">
      <c r="B7576" s="9"/>
    </row>
    <row r="7577" spans="2:2" x14ac:dyDescent="0.25">
      <c r="B7577" s="9"/>
    </row>
    <row r="7578" spans="2:2" x14ac:dyDescent="0.25">
      <c r="B7578" s="9"/>
    </row>
    <row r="7579" spans="2:2" x14ac:dyDescent="0.25">
      <c r="B7579" s="9"/>
    </row>
    <row r="7580" spans="2:2" x14ac:dyDescent="0.25">
      <c r="B7580" s="9"/>
    </row>
    <row r="7581" spans="2:2" x14ac:dyDescent="0.25">
      <c r="B7581" s="9"/>
    </row>
    <row r="7582" spans="2:2" x14ac:dyDescent="0.25">
      <c r="B7582" s="9"/>
    </row>
    <row r="7583" spans="2:2" x14ac:dyDescent="0.25">
      <c r="B7583" s="9"/>
    </row>
    <row r="7584" spans="2:2" x14ac:dyDescent="0.25">
      <c r="B7584" s="9"/>
    </row>
    <row r="7585" spans="2:2" x14ac:dyDescent="0.25">
      <c r="B7585" s="9"/>
    </row>
    <row r="7586" spans="2:2" x14ac:dyDescent="0.25">
      <c r="B7586" s="9"/>
    </row>
    <row r="7587" spans="2:2" x14ac:dyDescent="0.25">
      <c r="B7587" s="9"/>
    </row>
    <row r="7588" spans="2:2" x14ac:dyDescent="0.25">
      <c r="B7588" s="9"/>
    </row>
    <row r="7589" spans="2:2" x14ac:dyDescent="0.25">
      <c r="B7589" s="9"/>
    </row>
    <row r="7590" spans="2:2" x14ac:dyDescent="0.25">
      <c r="B7590" s="9"/>
    </row>
    <row r="7591" spans="2:2" x14ac:dyDescent="0.25">
      <c r="B7591" s="9"/>
    </row>
    <row r="7592" spans="2:2" x14ac:dyDescent="0.25">
      <c r="B7592" s="9"/>
    </row>
    <row r="7593" spans="2:2" x14ac:dyDescent="0.25">
      <c r="B7593" s="9"/>
    </row>
    <row r="7594" spans="2:2" x14ac:dyDescent="0.25">
      <c r="B7594" s="9"/>
    </row>
    <row r="7595" spans="2:2" x14ac:dyDescent="0.25">
      <c r="B7595" s="9"/>
    </row>
    <row r="7596" spans="2:2" x14ac:dyDescent="0.25">
      <c r="B7596" s="9"/>
    </row>
    <row r="7597" spans="2:2" x14ac:dyDescent="0.25">
      <c r="B7597" s="9"/>
    </row>
    <row r="7598" spans="2:2" x14ac:dyDescent="0.25">
      <c r="B7598" s="9"/>
    </row>
    <row r="7599" spans="2:2" x14ac:dyDescent="0.25">
      <c r="B7599" s="9"/>
    </row>
    <row r="7600" spans="2:2" x14ac:dyDescent="0.25">
      <c r="B7600" s="9"/>
    </row>
    <row r="7601" spans="2:2" x14ac:dyDescent="0.25">
      <c r="B7601" s="9"/>
    </row>
    <row r="7602" spans="2:2" x14ac:dyDescent="0.25">
      <c r="B7602" s="9"/>
    </row>
    <row r="7603" spans="2:2" x14ac:dyDescent="0.25">
      <c r="B7603" s="9"/>
    </row>
    <row r="7604" spans="2:2" x14ac:dyDescent="0.25">
      <c r="B7604" s="9"/>
    </row>
    <row r="7605" spans="2:2" x14ac:dyDescent="0.25">
      <c r="B7605" s="9"/>
    </row>
    <row r="7606" spans="2:2" x14ac:dyDescent="0.25">
      <c r="B7606" s="9"/>
    </row>
    <row r="7607" spans="2:2" x14ac:dyDescent="0.25">
      <c r="B7607" s="9"/>
    </row>
    <row r="7608" spans="2:2" x14ac:dyDescent="0.25">
      <c r="B7608" s="9"/>
    </row>
    <row r="7609" spans="2:2" x14ac:dyDescent="0.25">
      <c r="B7609" s="9"/>
    </row>
    <row r="7610" spans="2:2" x14ac:dyDescent="0.25">
      <c r="B7610" s="9"/>
    </row>
    <row r="7611" spans="2:2" x14ac:dyDescent="0.25">
      <c r="B7611" s="9"/>
    </row>
    <row r="7612" spans="2:2" x14ac:dyDescent="0.25">
      <c r="B7612" s="9"/>
    </row>
    <row r="7613" spans="2:2" x14ac:dyDescent="0.25">
      <c r="B7613" s="9"/>
    </row>
    <row r="7614" spans="2:2" x14ac:dyDescent="0.25">
      <c r="B7614" s="9"/>
    </row>
    <row r="7615" spans="2:2" x14ac:dyDescent="0.25">
      <c r="B7615" s="9"/>
    </row>
    <row r="7616" spans="2:2" x14ac:dyDescent="0.25">
      <c r="B7616" s="9"/>
    </row>
    <row r="7617" spans="2:2" x14ac:dyDescent="0.25">
      <c r="B7617" s="9"/>
    </row>
    <row r="7618" spans="2:2" x14ac:dyDescent="0.25">
      <c r="B7618" s="9"/>
    </row>
    <row r="7619" spans="2:2" x14ac:dyDescent="0.25">
      <c r="B7619" s="9"/>
    </row>
    <row r="7620" spans="2:2" x14ac:dyDescent="0.25">
      <c r="B7620" s="9"/>
    </row>
    <row r="7621" spans="2:2" x14ac:dyDescent="0.25">
      <c r="B7621" s="9"/>
    </row>
    <row r="7622" spans="2:2" x14ac:dyDescent="0.25">
      <c r="B7622" s="9"/>
    </row>
    <row r="7623" spans="2:2" x14ac:dyDescent="0.25">
      <c r="B7623" s="9"/>
    </row>
    <row r="7624" spans="2:2" x14ac:dyDescent="0.25">
      <c r="B7624" s="9"/>
    </row>
    <row r="7625" spans="2:2" x14ac:dyDescent="0.25">
      <c r="B7625" s="9"/>
    </row>
    <row r="7626" spans="2:2" x14ac:dyDescent="0.25">
      <c r="B7626" s="9"/>
    </row>
    <row r="7627" spans="2:2" x14ac:dyDescent="0.25">
      <c r="B7627" s="9"/>
    </row>
    <row r="7628" spans="2:2" x14ac:dyDescent="0.25">
      <c r="B7628" s="9"/>
    </row>
    <row r="7629" spans="2:2" x14ac:dyDescent="0.25">
      <c r="B7629" s="9"/>
    </row>
    <row r="7630" spans="2:2" x14ac:dyDescent="0.25">
      <c r="B7630" s="9"/>
    </row>
    <row r="7631" spans="2:2" x14ac:dyDescent="0.25">
      <c r="B7631" s="9"/>
    </row>
    <row r="7632" spans="2:2" x14ac:dyDescent="0.25">
      <c r="B7632" s="9"/>
    </row>
    <row r="7633" spans="2:2" x14ac:dyDescent="0.25">
      <c r="B7633" s="9"/>
    </row>
    <row r="7634" spans="2:2" x14ac:dyDescent="0.25">
      <c r="B7634" s="9"/>
    </row>
    <row r="7635" spans="2:2" x14ac:dyDescent="0.25">
      <c r="B7635" s="9"/>
    </row>
    <row r="7636" spans="2:2" x14ac:dyDescent="0.25">
      <c r="B7636" s="9"/>
    </row>
    <row r="7637" spans="2:2" x14ac:dyDescent="0.25">
      <c r="B7637" s="9"/>
    </row>
    <row r="7638" spans="2:2" x14ac:dyDescent="0.25">
      <c r="B7638" s="9"/>
    </row>
    <row r="7639" spans="2:2" x14ac:dyDescent="0.25">
      <c r="B7639" s="9"/>
    </row>
    <row r="7640" spans="2:2" x14ac:dyDescent="0.25">
      <c r="B7640" s="9"/>
    </row>
    <row r="7641" spans="2:2" x14ac:dyDescent="0.25">
      <c r="B7641" s="9"/>
    </row>
    <row r="7642" spans="2:2" x14ac:dyDescent="0.25">
      <c r="B7642" s="9"/>
    </row>
    <row r="7643" spans="2:2" x14ac:dyDescent="0.25">
      <c r="B7643" s="9"/>
    </row>
    <row r="7644" spans="2:2" x14ac:dyDescent="0.25">
      <c r="B7644" s="9"/>
    </row>
    <row r="7645" spans="2:2" x14ac:dyDescent="0.25">
      <c r="B7645" s="9"/>
    </row>
    <row r="7646" spans="2:2" x14ac:dyDescent="0.25">
      <c r="B7646" s="9"/>
    </row>
    <row r="7647" spans="2:2" x14ac:dyDescent="0.25">
      <c r="B7647" s="9"/>
    </row>
    <row r="7648" spans="2:2" x14ac:dyDescent="0.25">
      <c r="B7648" s="9"/>
    </row>
    <row r="7649" spans="2:2" x14ac:dyDescent="0.25">
      <c r="B7649" s="9"/>
    </row>
    <row r="7650" spans="2:2" x14ac:dyDescent="0.25">
      <c r="B7650" s="9"/>
    </row>
    <row r="7651" spans="2:2" x14ac:dyDescent="0.25">
      <c r="B7651" s="9"/>
    </row>
    <row r="7652" spans="2:2" x14ac:dyDescent="0.25">
      <c r="B7652" s="9"/>
    </row>
    <row r="7653" spans="2:2" x14ac:dyDescent="0.25">
      <c r="B7653" s="9"/>
    </row>
    <row r="7654" spans="2:2" x14ac:dyDescent="0.25">
      <c r="B7654" s="9"/>
    </row>
    <row r="7655" spans="2:2" x14ac:dyDescent="0.25">
      <c r="B7655" s="9"/>
    </row>
    <row r="7656" spans="2:2" x14ac:dyDescent="0.25">
      <c r="B7656" s="9"/>
    </row>
    <row r="7657" spans="2:2" x14ac:dyDescent="0.25">
      <c r="B7657" s="9"/>
    </row>
    <row r="7658" spans="2:2" x14ac:dyDescent="0.25">
      <c r="B7658" s="9"/>
    </row>
    <row r="7659" spans="2:2" x14ac:dyDescent="0.25">
      <c r="B7659" s="9"/>
    </row>
    <row r="7660" spans="2:2" x14ac:dyDescent="0.25">
      <c r="B7660" s="9"/>
    </row>
    <row r="7661" spans="2:2" x14ac:dyDescent="0.25">
      <c r="B7661" s="9"/>
    </row>
    <row r="7662" spans="2:2" x14ac:dyDescent="0.25">
      <c r="B7662" s="9"/>
    </row>
    <row r="7663" spans="2:2" x14ac:dyDescent="0.25">
      <c r="B7663" s="9"/>
    </row>
    <row r="7664" spans="2:2" x14ac:dyDescent="0.25">
      <c r="B7664" s="9"/>
    </row>
    <row r="7665" spans="2:2" x14ac:dyDescent="0.25">
      <c r="B7665" s="9"/>
    </row>
    <row r="7666" spans="2:2" x14ac:dyDescent="0.25">
      <c r="B7666" s="9"/>
    </row>
    <row r="7667" spans="2:2" x14ac:dyDescent="0.25">
      <c r="B7667" s="9"/>
    </row>
    <row r="7668" spans="2:2" x14ac:dyDescent="0.25">
      <c r="B7668" s="9"/>
    </row>
    <row r="7669" spans="2:2" x14ac:dyDescent="0.25">
      <c r="B7669" s="9"/>
    </row>
    <row r="7670" spans="2:2" x14ac:dyDescent="0.25">
      <c r="B7670" s="9"/>
    </row>
    <row r="7671" spans="2:2" x14ac:dyDescent="0.25">
      <c r="B7671" s="9"/>
    </row>
    <row r="7672" spans="2:2" x14ac:dyDescent="0.25">
      <c r="B7672" s="9"/>
    </row>
    <row r="7673" spans="2:2" x14ac:dyDescent="0.25">
      <c r="B7673" s="9"/>
    </row>
    <row r="7674" spans="2:2" x14ac:dyDescent="0.25">
      <c r="B7674" s="9"/>
    </row>
    <row r="7675" spans="2:2" x14ac:dyDescent="0.25">
      <c r="B7675" s="9"/>
    </row>
    <row r="7676" spans="2:2" x14ac:dyDescent="0.25">
      <c r="B7676" s="9"/>
    </row>
    <row r="7677" spans="2:2" x14ac:dyDescent="0.25">
      <c r="B7677" s="9"/>
    </row>
    <row r="7678" spans="2:2" x14ac:dyDescent="0.25">
      <c r="B7678" s="9"/>
    </row>
    <row r="7679" spans="2:2" x14ac:dyDescent="0.25">
      <c r="B7679" s="9"/>
    </row>
    <row r="7680" spans="2:2" x14ac:dyDescent="0.25">
      <c r="B7680" s="9"/>
    </row>
    <row r="7681" spans="2:2" x14ac:dyDescent="0.25">
      <c r="B7681" s="9"/>
    </row>
    <row r="7682" spans="2:2" x14ac:dyDescent="0.25">
      <c r="B7682" s="9"/>
    </row>
    <row r="7683" spans="2:2" x14ac:dyDescent="0.25">
      <c r="B7683" s="9"/>
    </row>
    <row r="7684" spans="2:2" x14ac:dyDescent="0.25">
      <c r="B7684" s="9"/>
    </row>
    <row r="7685" spans="2:2" x14ac:dyDescent="0.25">
      <c r="B7685" s="9"/>
    </row>
    <row r="7686" spans="2:2" x14ac:dyDescent="0.25">
      <c r="B7686" s="9"/>
    </row>
    <row r="7687" spans="2:2" x14ac:dyDescent="0.25">
      <c r="B7687" s="9"/>
    </row>
    <row r="7688" spans="2:2" x14ac:dyDescent="0.25">
      <c r="B7688" s="9"/>
    </row>
    <row r="7689" spans="2:2" x14ac:dyDescent="0.25">
      <c r="B7689" s="9"/>
    </row>
    <row r="7690" spans="2:2" x14ac:dyDescent="0.25">
      <c r="B7690" s="9"/>
    </row>
    <row r="7691" spans="2:2" x14ac:dyDescent="0.25">
      <c r="B7691" s="9"/>
    </row>
    <row r="7692" spans="2:2" x14ac:dyDescent="0.25">
      <c r="B7692" s="9"/>
    </row>
    <row r="7693" spans="2:2" x14ac:dyDescent="0.25">
      <c r="B7693" s="9"/>
    </row>
    <row r="7694" spans="2:2" x14ac:dyDescent="0.25">
      <c r="B7694" s="9"/>
    </row>
    <row r="7695" spans="2:2" x14ac:dyDescent="0.25">
      <c r="B7695" s="9"/>
    </row>
    <row r="7696" spans="2:2" x14ac:dyDescent="0.25">
      <c r="B7696" s="9"/>
    </row>
    <row r="7697" spans="2:2" x14ac:dyDescent="0.25">
      <c r="B7697" s="9"/>
    </row>
    <row r="7698" spans="2:2" x14ac:dyDescent="0.25">
      <c r="B7698" s="9"/>
    </row>
    <row r="7699" spans="2:2" x14ac:dyDescent="0.25">
      <c r="B7699" s="9"/>
    </row>
    <row r="7700" spans="2:2" x14ac:dyDescent="0.25">
      <c r="B7700" s="9"/>
    </row>
    <row r="7701" spans="2:2" x14ac:dyDescent="0.25">
      <c r="B7701" s="9"/>
    </row>
    <row r="7702" spans="2:2" x14ac:dyDescent="0.25">
      <c r="B7702" s="9"/>
    </row>
    <row r="7703" spans="2:2" x14ac:dyDescent="0.25">
      <c r="B7703" s="9"/>
    </row>
    <row r="7704" spans="2:2" x14ac:dyDescent="0.25">
      <c r="B7704" s="9"/>
    </row>
    <row r="7705" spans="2:2" x14ac:dyDescent="0.25">
      <c r="B7705" s="9"/>
    </row>
    <row r="7706" spans="2:2" x14ac:dyDescent="0.25">
      <c r="B7706" s="9"/>
    </row>
    <row r="7707" spans="2:2" x14ac:dyDescent="0.25">
      <c r="B7707" s="9"/>
    </row>
    <row r="7708" spans="2:2" x14ac:dyDescent="0.25">
      <c r="B7708" s="9"/>
    </row>
    <row r="7709" spans="2:2" x14ac:dyDescent="0.25">
      <c r="B7709" s="9"/>
    </row>
    <row r="7710" spans="2:2" x14ac:dyDescent="0.25">
      <c r="B7710" s="9"/>
    </row>
    <row r="7711" spans="2:2" x14ac:dyDescent="0.25">
      <c r="B7711" s="9"/>
    </row>
    <row r="7712" spans="2:2" x14ac:dyDescent="0.25">
      <c r="B7712" s="9"/>
    </row>
    <row r="7713" spans="2:2" x14ac:dyDescent="0.25">
      <c r="B7713" s="9"/>
    </row>
    <row r="7714" spans="2:2" x14ac:dyDescent="0.25">
      <c r="B7714" s="9"/>
    </row>
    <row r="7715" spans="2:2" x14ac:dyDescent="0.25">
      <c r="B7715" s="9"/>
    </row>
    <row r="7716" spans="2:2" x14ac:dyDescent="0.25">
      <c r="B7716" s="9"/>
    </row>
    <row r="7717" spans="2:2" x14ac:dyDescent="0.25">
      <c r="B7717" s="9"/>
    </row>
    <row r="7718" spans="2:2" x14ac:dyDescent="0.25">
      <c r="B7718" s="9"/>
    </row>
    <row r="7719" spans="2:2" x14ac:dyDescent="0.25">
      <c r="B7719" s="9"/>
    </row>
    <row r="7720" spans="2:2" x14ac:dyDescent="0.25">
      <c r="B7720" s="9"/>
    </row>
    <row r="7721" spans="2:2" x14ac:dyDescent="0.25">
      <c r="B7721" s="9"/>
    </row>
    <row r="7722" spans="2:2" x14ac:dyDescent="0.25">
      <c r="B7722" s="9"/>
    </row>
    <row r="7723" spans="2:2" x14ac:dyDescent="0.25">
      <c r="B7723" s="9"/>
    </row>
    <row r="7724" spans="2:2" x14ac:dyDescent="0.25">
      <c r="B7724" s="9"/>
    </row>
    <row r="7725" spans="2:2" x14ac:dyDescent="0.25">
      <c r="B7725" s="9"/>
    </row>
    <row r="7726" spans="2:2" x14ac:dyDescent="0.25">
      <c r="B7726" s="9"/>
    </row>
    <row r="7727" spans="2:2" x14ac:dyDescent="0.25">
      <c r="B7727" s="9"/>
    </row>
    <row r="7728" spans="2:2" x14ac:dyDescent="0.25">
      <c r="B7728" s="9"/>
    </row>
    <row r="7729" spans="2:2" x14ac:dyDescent="0.25">
      <c r="B7729" s="9"/>
    </row>
    <row r="7730" spans="2:2" x14ac:dyDescent="0.25">
      <c r="B7730" s="9"/>
    </row>
    <row r="7731" spans="2:2" x14ac:dyDescent="0.25">
      <c r="B7731" s="9"/>
    </row>
    <row r="7732" spans="2:2" x14ac:dyDescent="0.25">
      <c r="B7732" s="9"/>
    </row>
    <row r="7733" spans="2:2" x14ac:dyDescent="0.25">
      <c r="B7733" s="9"/>
    </row>
    <row r="7734" spans="2:2" x14ac:dyDescent="0.25">
      <c r="B7734" s="9"/>
    </row>
    <row r="7735" spans="2:2" x14ac:dyDescent="0.25">
      <c r="B7735" s="9"/>
    </row>
    <row r="7736" spans="2:2" x14ac:dyDescent="0.25">
      <c r="B7736" s="9"/>
    </row>
    <row r="7737" spans="2:2" x14ac:dyDescent="0.25">
      <c r="B7737" s="9"/>
    </row>
    <row r="7738" spans="2:2" x14ac:dyDescent="0.25">
      <c r="B7738" s="9"/>
    </row>
    <row r="7739" spans="2:2" x14ac:dyDescent="0.25">
      <c r="B7739" s="9"/>
    </row>
    <row r="7740" spans="2:2" x14ac:dyDescent="0.25">
      <c r="B7740" s="9"/>
    </row>
    <row r="7741" spans="2:2" x14ac:dyDescent="0.25">
      <c r="B7741" s="9"/>
    </row>
    <row r="7742" spans="2:2" x14ac:dyDescent="0.25">
      <c r="B7742" s="9"/>
    </row>
    <row r="7743" spans="2:2" x14ac:dyDescent="0.25">
      <c r="B7743" s="9"/>
    </row>
    <row r="7744" spans="2:2" x14ac:dyDescent="0.25">
      <c r="B7744" s="9"/>
    </row>
    <row r="7745" spans="2:2" x14ac:dyDescent="0.25">
      <c r="B7745" s="9"/>
    </row>
    <row r="7746" spans="2:2" x14ac:dyDescent="0.25">
      <c r="B7746" s="9"/>
    </row>
    <row r="7747" spans="2:2" x14ac:dyDescent="0.25">
      <c r="B7747" s="9"/>
    </row>
    <row r="7748" spans="2:2" x14ac:dyDescent="0.25">
      <c r="B7748" s="9"/>
    </row>
    <row r="7749" spans="2:2" x14ac:dyDescent="0.25">
      <c r="B7749" s="9"/>
    </row>
    <row r="7750" spans="2:2" x14ac:dyDescent="0.25">
      <c r="B7750" s="9"/>
    </row>
    <row r="7751" spans="2:2" x14ac:dyDescent="0.25">
      <c r="B7751" s="9"/>
    </row>
    <row r="7752" spans="2:2" x14ac:dyDescent="0.25">
      <c r="B7752" s="9"/>
    </row>
    <row r="7753" spans="2:2" x14ac:dyDescent="0.25">
      <c r="B7753" s="9"/>
    </row>
    <row r="7754" spans="2:2" x14ac:dyDescent="0.25">
      <c r="B7754" s="9"/>
    </row>
    <row r="7755" spans="2:2" x14ac:dyDescent="0.25">
      <c r="B7755" s="9"/>
    </row>
    <row r="7756" spans="2:2" x14ac:dyDescent="0.25">
      <c r="B7756" s="9"/>
    </row>
    <row r="7757" spans="2:2" x14ac:dyDescent="0.25">
      <c r="B7757" s="9"/>
    </row>
    <row r="7758" spans="2:2" x14ac:dyDescent="0.25">
      <c r="B7758" s="9"/>
    </row>
    <row r="7759" spans="2:2" x14ac:dyDescent="0.25">
      <c r="B7759" s="9"/>
    </row>
    <row r="7760" spans="2:2" x14ac:dyDescent="0.25">
      <c r="B7760" s="9"/>
    </row>
    <row r="7761" spans="2:2" x14ac:dyDescent="0.25">
      <c r="B7761" s="9"/>
    </row>
    <row r="7762" spans="2:2" x14ac:dyDescent="0.25">
      <c r="B7762" s="9"/>
    </row>
    <row r="7763" spans="2:2" x14ac:dyDescent="0.25">
      <c r="B7763" s="9"/>
    </row>
    <row r="7764" spans="2:2" x14ac:dyDescent="0.25">
      <c r="B7764" s="9"/>
    </row>
    <row r="7765" spans="2:2" x14ac:dyDescent="0.25">
      <c r="B7765" s="9"/>
    </row>
    <row r="7766" spans="2:2" x14ac:dyDescent="0.25">
      <c r="B7766" s="9"/>
    </row>
    <row r="7767" spans="2:2" x14ac:dyDescent="0.25">
      <c r="B7767" s="9"/>
    </row>
    <row r="7768" spans="2:2" x14ac:dyDescent="0.25">
      <c r="B7768" s="9"/>
    </row>
    <row r="7769" spans="2:2" x14ac:dyDescent="0.25">
      <c r="B7769" s="9"/>
    </row>
    <row r="7770" spans="2:2" x14ac:dyDescent="0.25">
      <c r="B7770" s="9"/>
    </row>
    <row r="7771" spans="2:2" x14ac:dyDescent="0.25">
      <c r="B7771" s="9"/>
    </row>
    <row r="7772" spans="2:2" x14ac:dyDescent="0.25">
      <c r="B7772" s="9"/>
    </row>
    <row r="7773" spans="2:2" x14ac:dyDescent="0.25">
      <c r="B7773" s="9"/>
    </row>
    <row r="7774" spans="2:2" x14ac:dyDescent="0.25">
      <c r="B7774" s="9"/>
    </row>
    <row r="7775" spans="2:2" x14ac:dyDescent="0.25">
      <c r="B7775" s="9"/>
    </row>
    <row r="7776" spans="2:2" x14ac:dyDescent="0.25">
      <c r="B7776" s="9"/>
    </row>
    <row r="7777" spans="2:2" x14ac:dyDescent="0.25">
      <c r="B7777" s="9"/>
    </row>
    <row r="7778" spans="2:2" x14ac:dyDescent="0.25">
      <c r="B7778" s="9"/>
    </row>
    <row r="7779" spans="2:2" x14ac:dyDescent="0.25">
      <c r="B7779" s="9"/>
    </row>
    <row r="7780" spans="2:2" x14ac:dyDescent="0.25">
      <c r="B7780" s="9"/>
    </row>
    <row r="7781" spans="2:2" x14ac:dyDescent="0.25">
      <c r="B7781" s="9"/>
    </row>
    <row r="7782" spans="2:2" x14ac:dyDescent="0.25">
      <c r="B7782" s="9"/>
    </row>
    <row r="7783" spans="2:2" x14ac:dyDescent="0.25">
      <c r="B7783" s="9"/>
    </row>
    <row r="7784" spans="2:2" x14ac:dyDescent="0.25">
      <c r="B7784" s="9"/>
    </row>
    <row r="7785" spans="2:2" x14ac:dyDescent="0.25">
      <c r="B7785" s="9"/>
    </row>
    <row r="7786" spans="2:2" x14ac:dyDescent="0.25">
      <c r="B7786" s="9"/>
    </row>
    <row r="7787" spans="2:2" x14ac:dyDescent="0.25">
      <c r="B7787" s="9"/>
    </row>
    <row r="7788" spans="2:2" x14ac:dyDescent="0.25">
      <c r="B7788" s="9"/>
    </row>
    <row r="7789" spans="2:2" x14ac:dyDescent="0.25">
      <c r="B7789" s="9"/>
    </row>
    <row r="7790" spans="2:2" x14ac:dyDescent="0.25">
      <c r="B7790" s="9"/>
    </row>
    <row r="7791" spans="2:2" x14ac:dyDescent="0.25">
      <c r="B7791" s="9"/>
    </row>
    <row r="7792" spans="2:2" x14ac:dyDescent="0.25">
      <c r="B7792" s="9"/>
    </row>
    <row r="7793" spans="2:2" x14ac:dyDescent="0.25">
      <c r="B7793" s="9"/>
    </row>
    <row r="7794" spans="2:2" x14ac:dyDescent="0.25">
      <c r="B7794" s="9"/>
    </row>
    <row r="7795" spans="2:2" x14ac:dyDescent="0.25">
      <c r="B7795" s="9"/>
    </row>
    <row r="7796" spans="2:2" x14ac:dyDescent="0.25">
      <c r="B7796" s="9"/>
    </row>
    <row r="7797" spans="2:2" x14ac:dyDescent="0.25">
      <c r="B7797" s="9"/>
    </row>
    <row r="7798" spans="2:2" x14ac:dyDescent="0.25">
      <c r="B7798" s="9"/>
    </row>
    <row r="7799" spans="2:2" x14ac:dyDescent="0.25">
      <c r="B7799" s="9"/>
    </row>
    <row r="7800" spans="2:2" x14ac:dyDescent="0.25">
      <c r="B7800" s="9"/>
    </row>
    <row r="7801" spans="2:2" x14ac:dyDescent="0.25">
      <c r="B7801" s="9"/>
    </row>
    <row r="7802" spans="2:2" x14ac:dyDescent="0.25">
      <c r="B7802" s="9"/>
    </row>
    <row r="7803" spans="2:2" x14ac:dyDescent="0.25">
      <c r="B7803" s="9"/>
    </row>
    <row r="7804" spans="2:2" x14ac:dyDescent="0.25">
      <c r="B7804" s="9"/>
    </row>
    <row r="7805" spans="2:2" x14ac:dyDescent="0.25">
      <c r="B7805" s="9"/>
    </row>
    <row r="7806" spans="2:2" x14ac:dyDescent="0.25">
      <c r="B7806" s="9"/>
    </row>
    <row r="7807" spans="2:2" x14ac:dyDescent="0.25">
      <c r="B7807" s="9"/>
    </row>
    <row r="7808" spans="2:2" x14ac:dyDescent="0.25">
      <c r="B7808" s="9"/>
    </row>
    <row r="7809" spans="2:2" x14ac:dyDescent="0.25">
      <c r="B7809" s="9"/>
    </row>
    <row r="7810" spans="2:2" x14ac:dyDescent="0.25">
      <c r="B7810" s="9"/>
    </row>
    <row r="7811" spans="2:2" x14ac:dyDescent="0.25">
      <c r="B7811" s="9"/>
    </row>
    <row r="7812" spans="2:2" x14ac:dyDescent="0.25">
      <c r="B7812" s="9"/>
    </row>
    <row r="7813" spans="2:2" x14ac:dyDescent="0.25">
      <c r="B7813" s="9"/>
    </row>
    <row r="7814" spans="2:2" x14ac:dyDescent="0.25">
      <c r="B7814" s="9"/>
    </row>
    <row r="7815" spans="2:2" x14ac:dyDescent="0.25">
      <c r="B7815" s="9"/>
    </row>
    <row r="7816" spans="2:2" x14ac:dyDescent="0.25">
      <c r="B7816" s="9"/>
    </row>
    <row r="7817" spans="2:2" x14ac:dyDescent="0.25">
      <c r="B7817" s="9"/>
    </row>
    <row r="7818" spans="2:2" x14ac:dyDescent="0.25">
      <c r="B7818" s="9"/>
    </row>
    <row r="7819" spans="2:2" x14ac:dyDescent="0.25">
      <c r="B7819" s="9"/>
    </row>
    <row r="7820" spans="2:2" x14ac:dyDescent="0.25">
      <c r="B7820" s="9"/>
    </row>
    <row r="7821" spans="2:2" x14ac:dyDescent="0.25">
      <c r="B7821" s="9"/>
    </row>
    <row r="7822" spans="2:2" x14ac:dyDescent="0.25">
      <c r="B7822" s="9"/>
    </row>
    <row r="7823" spans="2:2" x14ac:dyDescent="0.25">
      <c r="B7823" s="9"/>
    </row>
    <row r="7824" spans="2:2" x14ac:dyDescent="0.25">
      <c r="B7824" s="9"/>
    </row>
    <row r="7825" spans="2:2" x14ac:dyDescent="0.25">
      <c r="B7825" s="9"/>
    </row>
    <row r="7826" spans="2:2" x14ac:dyDescent="0.25">
      <c r="B7826" s="9"/>
    </row>
    <row r="7827" spans="2:2" x14ac:dyDescent="0.25">
      <c r="B7827" s="9"/>
    </row>
    <row r="7828" spans="2:2" x14ac:dyDescent="0.25">
      <c r="B7828" s="9"/>
    </row>
    <row r="7829" spans="2:2" x14ac:dyDescent="0.25">
      <c r="B7829" s="9"/>
    </row>
    <row r="7830" spans="2:2" x14ac:dyDescent="0.25">
      <c r="B7830" s="9"/>
    </row>
    <row r="7831" spans="2:2" x14ac:dyDescent="0.25">
      <c r="B7831" s="9"/>
    </row>
    <row r="7832" spans="2:2" x14ac:dyDescent="0.25">
      <c r="B7832" s="9"/>
    </row>
    <row r="7833" spans="2:2" x14ac:dyDescent="0.25">
      <c r="B7833" s="9"/>
    </row>
    <row r="7834" spans="2:2" x14ac:dyDescent="0.25">
      <c r="B7834" s="9"/>
    </row>
    <row r="7835" spans="2:2" x14ac:dyDescent="0.25">
      <c r="B7835" s="9"/>
    </row>
    <row r="7836" spans="2:2" x14ac:dyDescent="0.25">
      <c r="B7836" s="9"/>
    </row>
    <row r="7837" spans="2:2" x14ac:dyDescent="0.25">
      <c r="B7837" s="9"/>
    </row>
    <row r="7838" spans="2:2" x14ac:dyDescent="0.25">
      <c r="B7838" s="9"/>
    </row>
    <row r="7839" spans="2:2" x14ac:dyDescent="0.25">
      <c r="B7839" s="9"/>
    </row>
    <row r="7840" spans="2:2" x14ac:dyDescent="0.25">
      <c r="B7840" s="9"/>
    </row>
    <row r="7841" spans="2:2" x14ac:dyDescent="0.25">
      <c r="B7841" s="9"/>
    </row>
    <row r="7842" spans="2:2" x14ac:dyDescent="0.25">
      <c r="B7842" s="9"/>
    </row>
    <row r="7843" spans="2:2" x14ac:dyDescent="0.25">
      <c r="B7843" s="9"/>
    </row>
    <row r="7844" spans="2:2" x14ac:dyDescent="0.25">
      <c r="B7844" s="9"/>
    </row>
    <row r="7845" spans="2:2" x14ac:dyDescent="0.25">
      <c r="B7845" s="9"/>
    </row>
    <row r="7846" spans="2:2" x14ac:dyDescent="0.25">
      <c r="B7846" s="9"/>
    </row>
    <row r="7847" spans="2:2" x14ac:dyDescent="0.25">
      <c r="B7847" s="9"/>
    </row>
    <row r="7848" spans="2:2" x14ac:dyDescent="0.25">
      <c r="B7848" s="9"/>
    </row>
    <row r="7849" spans="2:2" x14ac:dyDescent="0.25">
      <c r="B7849" s="9"/>
    </row>
    <row r="7850" spans="2:2" x14ac:dyDescent="0.25">
      <c r="B7850" s="9"/>
    </row>
    <row r="7851" spans="2:2" x14ac:dyDescent="0.25">
      <c r="B7851" s="9"/>
    </row>
    <row r="7852" spans="2:2" x14ac:dyDescent="0.25">
      <c r="B7852" s="9"/>
    </row>
    <row r="7853" spans="2:2" x14ac:dyDescent="0.25">
      <c r="B7853" s="9"/>
    </row>
    <row r="7854" spans="2:2" x14ac:dyDescent="0.25">
      <c r="B7854" s="9"/>
    </row>
    <row r="7855" spans="2:2" x14ac:dyDescent="0.25">
      <c r="B7855" s="9"/>
    </row>
    <row r="7856" spans="2:2" x14ac:dyDescent="0.25">
      <c r="B7856" s="9"/>
    </row>
    <row r="7857" spans="2:2" x14ac:dyDescent="0.25">
      <c r="B7857" s="9"/>
    </row>
    <row r="7858" spans="2:2" x14ac:dyDescent="0.25">
      <c r="B7858" s="9"/>
    </row>
    <row r="7859" spans="2:2" x14ac:dyDescent="0.25">
      <c r="B7859" s="9"/>
    </row>
    <row r="7860" spans="2:2" x14ac:dyDescent="0.25">
      <c r="B7860" s="9"/>
    </row>
    <row r="7861" spans="2:2" x14ac:dyDescent="0.25">
      <c r="B7861" s="9"/>
    </row>
    <row r="7862" spans="2:2" x14ac:dyDescent="0.25">
      <c r="B7862" s="9"/>
    </row>
    <row r="7863" spans="2:2" x14ac:dyDescent="0.25">
      <c r="B7863" s="9"/>
    </row>
    <row r="7864" spans="2:2" x14ac:dyDescent="0.25">
      <c r="B7864" s="9"/>
    </row>
    <row r="7865" spans="2:2" x14ac:dyDescent="0.25">
      <c r="B7865" s="9"/>
    </row>
    <row r="7866" spans="2:2" x14ac:dyDescent="0.25">
      <c r="B7866" s="9"/>
    </row>
    <row r="7867" spans="2:2" x14ac:dyDescent="0.25">
      <c r="B7867" s="9"/>
    </row>
    <row r="7868" spans="2:2" x14ac:dyDescent="0.25">
      <c r="B7868" s="9"/>
    </row>
    <row r="7869" spans="2:2" x14ac:dyDescent="0.25">
      <c r="B7869" s="9"/>
    </row>
    <row r="7870" spans="2:2" x14ac:dyDescent="0.25">
      <c r="B7870" s="9"/>
    </row>
    <row r="7871" spans="2:2" x14ac:dyDescent="0.25">
      <c r="B7871" s="9"/>
    </row>
    <row r="7872" spans="2:2" x14ac:dyDescent="0.25">
      <c r="B7872" s="9"/>
    </row>
    <row r="7873" spans="2:2" x14ac:dyDescent="0.25">
      <c r="B7873" s="9"/>
    </row>
    <row r="7874" spans="2:2" x14ac:dyDescent="0.25">
      <c r="B7874" s="9"/>
    </row>
    <row r="7875" spans="2:2" x14ac:dyDescent="0.25">
      <c r="B7875" s="9"/>
    </row>
    <row r="7876" spans="2:2" x14ac:dyDescent="0.25">
      <c r="B7876" s="9"/>
    </row>
    <row r="7877" spans="2:2" x14ac:dyDescent="0.25">
      <c r="B7877" s="9"/>
    </row>
    <row r="7878" spans="2:2" x14ac:dyDescent="0.25">
      <c r="B7878" s="9"/>
    </row>
    <row r="7879" spans="2:2" x14ac:dyDescent="0.25">
      <c r="B7879" s="9"/>
    </row>
    <row r="7880" spans="2:2" x14ac:dyDescent="0.25">
      <c r="B7880" s="9"/>
    </row>
    <row r="7881" spans="2:2" x14ac:dyDescent="0.25">
      <c r="B7881" s="9"/>
    </row>
    <row r="7882" spans="2:2" x14ac:dyDescent="0.25">
      <c r="B7882" s="9"/>
    </row>
    <row r="7883" spans="2:2" x14ac:dyDescent="0.25">
      <c r="B7883" s="9"/>
    </row>
    <row r="7884" spans="2:2" x14ac:dyDescent="0.25">
      <c r="B7884" s="9"/>
    </row>
    <row r="7885" spans="2:2" x14ac:dyDescent="0.25">
      <c r="B7885" s="9"/>
    </row>
    <row r="7886" spans="2:2" x14ac:dyDescent="0.25">
      <c r="B7886" s="9"/>
    </row>
    <row r="7887" spans="2:2" x14ac:dyDescent="0.25">
      <c r="B7887" s="9"/>
    </row>
    <row r="7888" spans="2:2" x14ac:dyDescent="0.25">
      <c r="B7888" s="9"/>
    </row>
    <row r="7889" spans="2:2" x14ac:dyDescent="0.25">
      <c r="B7889" s="9"/>
    </row>
    <row r="7890" spans="2:2" x14ac:dyDescent="0.25">
      <c r="B7890" s="9"/>
    </row>
    <row r="7891" spans="2:2" x14ac:dyDescent="0.25">
      <c r="B7891" s="9"/>
    </row>
    <row r="7892" spans="2:2" x14ac:dyDescent="0.25">
      <c r="B7892" s="9"/>
    </row>
    <row r="7893" spans="2:2" x14ac:dyDescent="0.25">
      <c r="B7893" s="9"/>
    </row>
    <row r="7894" spans="2:2" x14ac:dyDescent="0.25">
      <c r="B7894" s="9"/>
    </row>
    <row r="7895" spans="2:2" x14ac:dyDescent="0.25">
      <c r="B7895" s="9"/>
    </row>
    <row r="7896" spans="2:2" x14ac:dyDescent="0.25">
      <c r="B7896" s="9"/>
    </row>
    <row r="7897" spans="2:2" x14ac:dyDescent="0.25">
      <c r="B7897" s="9"/>
    </row>
    <row r="7898" spans="2:2" x14ac:dyDescent="0.25">
      <c r="B7898" s="9"/>
    </row>
    <row r="7899" spans="2:2" x14ac:dyDescent="0.25">
      <c r="B7899" s="9"/>
    </row>
    <row r="7900" spans="2:2" x14ac:dyDescent="0.25">
      <c r="B7900" s="9"/>
    </row>
    <row r="7901" spans="2:2" x14ac:dyDescent="0.25">
      <c r="B7901" s="9"/>
    </row>
    <row r="7902" spans="2:2" x14ac:dyDescent="0.25">
      <c r="B7902" s="9"/>
    </row>
    <row r="7903" spans="2:2" x14ac:dyDescent="0.25">
      <c r="B7903" s="9"/>
    </row>
    <row r="7904" spans="2:2" x14ac:dyDescent="0.25">
      <c r="B7904" s="9"/>
    </row>
    <row r="7905" spans="2:2" x14ac:dyDescent="0.25">
      <c r="B7905" s="9"/>
    </row>
    <row r="7906" spans="2:2" x14ac:dyDescent="0.25">
      <c r="B7906" s="9"/>
    </row>
    <row r="7907" spans="2:2" x14ac:dyDescent="0.25">
      <c r="B7907" s="9"/>
    </row>
    <row r="7908" spans="2:2" x14ac:dyDescent="0.25">
      <c r="B7908" s="9"/>
    </row>
    <row r="7909" spans="2:2" x14ac:dyDescent="0.25">
      <c r="B7909" s="9"/>
    </row>
    <row r="7910" spans="2:2" x14ac:dyDescent="0.25">
      <c r="B7910" s="9"/>
    </row>
    <row r="7911" spans="2:2" x14ac:dyDescent="0.25">
      <c r="B7911" s="9"/>
    </row>
    <row r="7912" spans="2:2" x14ac:dyDescent="0.25">
      <c r="B7912" s="9"/>
    </row>
    <row r="7913" spans="2:2" x14ac:dyDescent="0.25">
      <c r="B7913" s="9"/>
    </row>
    <row r="7914" spans="2:2" x14ac:dyDescent="0.25">
      <c r="B7914" s="9"/>
    </row>
    <row r="7915" spans="2:2" x14ac:dyDescent="0.25">
      <c r="B7915" s="9"/>
    </row>
    <row r="7916" spans="2:2" x14ac:dyDescent="0.25">
      <c r="B7916" s="9"/>
    </row>
    <row r="7917" spans="2:2" x14ac:dyDescent="0.25">
      <c r="B7917" s="9"/>
    </row>
    <row r="7918" spans="2:2" x14ac:dyDescent="0.25">
      <c r="B7918" s="9"/>
    </row>
    <row r="7919" spans="2:2" x14ac:dyDescent="0.25">
      <c r="B7919" s="9"/>
    </row>
    <row r="7920" spans="2:2" x14ac:dyDescent="0.25">
      <c r="B7920" s="9"/>
    </row>
    <row r="7921" spans="2:2" x14ac:dyDescent="0.25">
      <c r="B7921" s="9"/>
    </row>
    <row r="7922" spans="2:2" x14ac:dyDescent="0.25">
      <c r="B7922" s="9"/>
    </row>
    <row r="7923" spans="2:2" x14ac:dyDescent="0.25">
      <c r="B7923" s="9"/>
    </row>
    <row r="7924" spans="2:2" x14ac:dyDescent="0.25">
      <c r="B7924" s="9"/>
    </row>
    <row r="7925" spans="2:2" x14ac:dyDescent="0.25">
      <c r="B7925" s="9"/>
    </row>
    <row r="7926" spans="2:2" x14ac:dyDescent="0.25">
      <c r="B7926" s="9"/>
    </row>
    <row r="7927" spans="2:2" x14ac:dyDescent="0.25">
      <c r="B7927" s="9"/>
    </row>
    <row r="7928" spans="2:2" x14ac:dyDescent="0.25">
      <c r="B7928" s="9"/>
    </row>
    <row r="7929" spans="2:2" x14ac:dyDescent="0.25">
      <c r="B7929" s="9"/>
    </row>
    <row r="7930" spans="2:2" x14ac:dyDescent="0.25">
      <c r="B7930" s="9"/>
    </row>
    <row r="7931" spans="2:2" x14ac:dyDescent="0.25">
      <c r="B7931" s="9"/>
    </row>
    <row r="7932" spans="2:2" x14ac:dyDescent="0.25">
      <c r="B7932" s="9"/>
    </row>
    <row r="7933" spans="2:2" x14ac:dyDescent="0.25">
      <c r="B7933" s="9"/>
    </row>
    <row r="7934" spans="2:2" x14ac:dyDescent="0.25">
      <c r="B7934" s="9"/>
    </row>
    <row r="7935" spans="2:2" x14ac:dyDescent="0.25">
      <c r="B7935" s="9"/>
    </row>
    <row r="7936" spans="2:2" x14ac:dyDescent="0.25">
      <c r="B7936" s="9"/>
    </row>
    <row r="7937" spans="2:2" x14ac:dyDescent="0.25">
      <c r="B7937" s="9"/>
    </row>
    <row r="7938" spans="2:2" x14ac:dyDescent="0.25">
      <c r="B7938" s="9"/>
    </row>
    <row r="7939" spans="2:2" x14ac:dyDescent="0.25">
      <c r="B7939" s="9"/>
    </row>
    <row r="7940" spans="2:2" x14ac:dyDescent="0.25">
      <c r="B7940" s="9"/>
    </row>
    <row r="7941" spans="2:2" x14ac:dyDescent="0.25">
      <c r="B7941" s="9"/>
    </row>
    <row r="7942" spans="2:2" x14ac:dyDescent="0.25">
      <c r="B7942" s="9"/>
    </row>
    <row r="7943" spans="2:2" x14ac:dyDescent="0.25">
      <c r="B7943" s="9"/>
    </row>
    <row r="7944" spans="2:2" x14ac:dyDescent="0.25">
      <c r="B7944" s="9"/>
    </row>
    <row r="7945" spans="2:2" x14ac:dyDescent="0.25">
      <c r="B7945" s="9"/>
    </row>
    <row r="7946" spans="2:2" x14ac:dyDescent="0.25">
      <c r="B7946" s="9"/>
    </row>
    <row r="7947" spans="2:2" x14ac:dyDescent="0.25">
      <c r="B7947" s="9"/>
    </row>
    <row r="7948" spans="2:2" x14ac:dyDescent="0.25">
      <c r="B7948" s="9"/>
    </row>
    <row r="7949" spans="2:2" x14ac:dyDescent="0.25">
      <c r="B7949" s="9"/>
    </row>
    <row r="7950" spans="2:2" x14ac:dyDescent="0.25">
      <c r="B7950" s="9"/>
    </row>
    <row r="7951" spans="2:2" x14ac:dyDescent="0.25">
      <c r="B7951" s="9"/>
    </row>
    <row r="7952" spans="2:2" x14ac:dyDescent="0.25">
      <c r="B7952" s="9"/>
    </row>
    <row r="7953" spans="2:2" x14ac:dyDescent="0.25">
      <c r="B7953" s="9"/>
    </row>
    <row r="7954" spans="2:2" x14ac:dyDescent="0.25">
      <c r="B7954" s="9"/>
    </row>
    <row r="7955" spans="2:2" x14ac:dyDescent="0.25">
      <c r="B7955" s="9"/>
    </row>
    <row r="7956" spans="2:2" x14ac:dyDescent="0.25">
      <c r="B7956" s="9"/>
    </row>
    <row r="7957" spans="2:2" x14ac:dyDescent="0.25">
      <c r="B7957" s="9"/>
    </row>
    <row r="7958" spans="2:2" x14ac:dyDescent="0.25">
      <c r="B7958" s="9"/>
    </row>
    <row r="7959" spans="2:2" x14ac:dyDescent="0.25">
      <c r="B7959" s="9"/>
    </row>
    <row r="7960" spans="2:2" x14ac:dyDescent="0.25">
      <c r="B7960" s="9"/>
    </row>
    <row r="7961" spans="2:2" x14ac:dyDescent="0.25">
      <c r="B7961" s="9"/>
    </row>
    <row r="7962" spans="2:2" x14ac:dyDescent="0.25">
      <c r="B7962" s="9"/>
    </row>
    <row r="7963" spans="2:2" x14ac:dyDescent="0.25">
      <c r="B7963" s="9"/>
    </row>
    <row r="7964" spans="2:2" x14ac:dyDescent="0.25">
      <c r="B7964" s="9"/>
    </row>
    <row r="7965" spans="2:2" x14ac:dyDescent="0.25">
      <c r="B7965" s="9"/>
    </row>
    <row r="7966" spans="2:2" x14ac:dyDescent="0.25">
      <c r="B7966" s="9"/>
    </row>
    <row r="7967" spans="2:2" x14ac:dyDescent="0.25">
      <c r="B7967" s="9"/>
    </row>
    <row r="7968" spans="2:2" x14ac:dyDescent="0.25">
      <c r="B7968" s="9"/>
    </row>
    <row r="7969" spans="2:2" x14ac:dyDescent="0.25">
      <c r="B7969" s="9"/>
    </row>
    <row r="7970" spans="2:2" x14ac:dyDescent="0.25">
      <c r="B7970" s="9"/>
    </row>
    <row r="7971" spans="2:2" x14ac:dyDescent="0.25">
      <c r="B7971" s="9"/>
    </row>
    <row r="7972" spans="2:2" x14ac:dyDescent="0.25">
      <c r="B7972" s="9"/>
    </row>
    <row r="7973" spans="2:2" x14ac:dyDescent="0.25">
      <c r="B7973" s="9"/>
    </row>
    <row r="7974" spans="2:2" x14ac:dyDescent="0.25">
      <c r="B7974" s="9"/>
    </row>
    <row r="7975" spans="2:2" x14ac:dyDescent="0.25">
      <c r="B7975" s="9"/>
    </row>
    <row r="7976" spans="2:2" x14ac:dyDescent="0.25">
      <c r="B7976" s="9"/>
    </row>
    <row r="7977" spans="2:2" x14ac:dyDescent="0.25">
      <c r="B7977" s="9"/>
    </row>
    <row r="7978" spans="2:2" x14ac:dyDescent="0.25">
      <c r="B7978" s="9"/>
    </row>
    <row r="7979" spans="2:2" x14ac:dyDescent="0.25">
      <c r="B7979" s="9"/>
    </row>
    <row r="7980" spans="2:2" x14ac:dyDescent="0.25">
      <c r="B7980" s="9"/>
    </row>
    <row r="7981" spans="2:2" x14ac:dyDescent="0.25">
      <c r="B7981" s="9"/>
    </row>
    <row r="7982" spans="2:2" x14ac:dyDescent="0.25">
      <c r="B7982" s="9"/>
    </row>
    <row r="7983" spans="2:2" x14ac:dyDescent="0.25">
      <c r="B7983" s="9"/>
    </row>
    <row r="7984" spans="2:2" x14ac:dyDescent="0.25">
      <c r="B7984" s="9"/>
    </row>
    <row r="7985" spans="2:2" x14ac:dyDescent="0.25">
      <c r="B7985" s="9"/>
    </row>
    <row r="7986" spans="2:2" x14ac:dyDescent="0.25">
      <c r="B7986" s="9"/>
    </row>
    <row r="7987" spans="2:2" x14ac:dyDescent="0.25">
      <c r="B7987" s="9"/>
    </row>
    <row r="7988" spans="2:2" x14ac:dyDescent="0.25">
      <c r="B7988" s="9"/>
    </row>
    <row r="7989" spans="2:2" x14ac:dyDescent="0.25">
      <c r="B7989" s="9"/>
    </row>
    <row r="7990" spans="2:2" x14ac:dyDescent="0.25">
      <c r="B7990" s="9"/>
    </row>
    <row r="7991" spans="2:2" x14ac:dyDescent="0.25">
      <c r="B7991" s="9"/>
    </row>
    <row r="7992" spans="2:2" x14ac:dyDescent="0.25">
      <c r="B7992" s="9"/>
    </row>
    <row r="7993" spans="2:2" x14ac:dyDescent="0.25">
      <c r="B7993" s="9"/>
    </row>
    <row r="7994" spans="2:2" x14ac:dyDescent="0.25">
      <c r="B7994" s="9"/>
    </row>
    <row r="7995" spans="2:2" x14ac:dyDescent="0.25">
      <c r="B7995" s="9"/>
    </row>
    <row r="7996" spans="2:2" x14ac:dyDescent="0.25">
      <c r="B7996" s="9"/>
    </row>
    <row r="7997" spans="2:2" x14ac:dyDescent="0.25">
      <c r="B7997" s="9"/>
    </row>
    <row r="7998" spans="2:2" x14ac:dyDescent="0.25">
      <c r="B7998" s="9"/>
    </row>
    <row r="7999" spans="2:2" x14ac:dyDescent="0.25">
      <c r="B7999" s="9"/>
    </row>
    <row r="8000" spans="2:2" x14ac:dyDescent="0.25">
      <c r="B8000" s="9"/>
    </row>
    <row r="8001" spans="2:2" x14ac:dyDescent="0.25">
      <c r="B8001" s="9"/>
    </row>
    <row r="8002" spans="2:2" x14ac:dyDescent="0.25">
      <c r="B8002" s="9"/>
    </row>
    <row r="8003" spans="2:2" x14ac:dyDescent="0.25">
      <c r="B8003" s="9"/>
    </row>
    <row r="8004" spans="2:2" x14ac:dyDescent="0.25">
      <c r="B8004" s="9"/>
    </row>
    <row r="8005" spans="2:2" x14ac:dyDescent="0.25">
      <c r="B8005" s="9"/>
    </row>
    <row r="8006" spans="2:2" x14ac:dyDescent="0.25">
      <c r="B8006" s="9"/>
    </row>
    <row r="8007" spans="2:2" x14ac:dyDescent="0.25">
      <c r="B8007" s="9"/>
    </row>
    <row r="8008" spans="2:2" x14ac:dyDescent="0.25">
      <c r="B8008" s="9"/>
    </row>
    <row r="8009" spans="2:2" x14ac:dyDescent="0.25">
      <c r="B8009" s="9"/>
    </row>
    <row r="8010" spans="2:2" x14ac:dyDescent="0.25">
      <c r="B8010" s="9"/>
    </row>
    <row r="8011" spans="2:2" x14ac:dyDescent="0.25">
      <c r="B8011" s="9"/>
    </row>
    <row r="8012" spans="2:2" x14ac:dyDescent="0.25">
      <c r="B8012" s="9"/>
    </row>
    <row r="8013" spans="2:2" x14ac:dyDescent="0.25">
      <c r="B8013" s="9"/>
    </row>
    <row r="8014" spans="2:2" x14ac:dyDescent="0.25">
      <c r="B8014" s="9"/>
    </row>
    <row r="8015" spans="2:2" x14ac:dyDescent="0.25">
      <c r="B8015" s="9"/>
    </row>
    <row r="8016" spans="2:2" x14ac:dyDescent="0.25">
      <c r="B8016" s="9"/>
    </row>
    <row r="8017" spans="2:2" x14ac:dyDescent="0.25">
      <c r="B8017" s="9"/>
    </row>
    <row r="8018" spans="2:2" x14ac:dyDescent="0.25">
      <c r="B8018" s="9"/>
    </row>
    <row r="8019" spans="2:2" x14ac:dyDescent="0.25">
      <c r="B8019" s="9"/>
    </row>
    <row r="8020" spans="2:2" x14ac:dyDescent="0.25">
      <c r="B8020" s="9"/>
    </row>
    <row r="8021" spans="2:2" x14ac:dyDescent="0.25">
      <c r="B8021" s="9"/>
    </row>
    <row r="8022" spans="2:2" x14ac:dyDescent="0.25">
      <c r="B8022" s="9"/>
    </row>
    <row r="8023" spans="2:2" x14ac:dyDescent="0.25">
      <c r="B8023" s="9"/>
    </row>
    <row r="8024" spans="2:2" x14ac:dyDescent="0.25">
      <c r="B8024" s="9"/>
    </row>
    <row r="8025" spans="2:2" x14ac:dyDescent="0.25">
      <c r="B8025" s="9"/>
    </row>
    <row r="8026" spans="2:2" x14ac:dyDescent="0.25">
      <c r="B8026" s="9"/>
    </row>
    <row r="8027" spans="2:2" x14ac:dyDescent="0.25">
      <c r="B8027" s="9"/>
    </row>
    <row r="8028" spans="2:2" x14ac:dyDescent="0.25">
      <c r="B8028" s="9"/>
    </row>
    <row r="8029" spans="2:2" x14ac:dyDescent="0.25">
      <c r="B8029" s="9"/>
    </row>
    <row r="8030" spans="2:2" x14ac:dyDescent="0.25">
      <c r="B8030" s="9"/>
    </row>
    <row r="8031" spans="2:2" x14ac:dyDescent="0.25">
      <c r="B8031" s="9"/>
    </row>
    <row r="8032" spans="2:2" x14ac:dyDescent="0.25">
      <c r="B8032" s="9"/>
    </row>
    <row r="8033" spans="2:2" x14ac:dyDescent="0.25">
      <c r="B8033" s="9"/>
    </row>
    <row r="8034" spans="2:2" x14ac:dyDescent="0.25">
      <c r="B8034" s="9"/>
    </row>
    <row r="8035" spans="2:2" x14ac:dyDescent="0.25">
      <c r="B8035" s="9"/>
    </row>
    <row r="8036" spans="2:2" x14ac:dyDescent="0.25">
      <c r="B8036" s="9"/>
    </row>
    <row r="8037" spans="2:2" x14ac:dyDescent="0.25">
      <c r="B8037" s="9"/>
    </row>
    <row r="8038" spans="2:2" x14ac:dyDescent="0.25">
      <c r="B8038" s="9"/>
    </row>
    <row r="8039" spans="2:2" x14ac:dyDescent="0.25">
      <c r="B8039" s="9"/>
    </row>
    <row r="8040" spans="2:2" x14ac:dyDescent="0.25">
      <c r="B8040" s="9"/>
    </row>
    <row r="8041" spans="2:2" x14ac:dyDescent="0.25">
      <c r="B8041" s="9"/>
    </row>
    <row r="8042" spans="2:2" x14ac:dyDescent="0.25">
      <c r="B8042" s="9"/>
    </row>
    <row r="8043" spans="2:2" x14ac:dyDescent="0.25">
      <c r="B8043" s="9"/>
    </row>
    <row r="8044" spans="2:2" x14ac:dyDescent="0.25">
      <c r="B8044" s="9"/>
    </row>
    <row r="8045" spans="2:2" x14ac:dyDescent="0.25">
      <c r="B8045" s="9"/>
    </row>
    <row r="8046" spans="2:2" x14ac:dyDescent="0.25">
      <c r="B8046" s="9"/>
    </row>
    <row r="8047" spans="2:2" x14ac:dyDescent="0.25">
      <c r="B8047" s="9"/>
    </row>
    <row r="8048" spans="2:2" x14ac:dyDescent="0.25">
      <c r="B8048" s="9"/>
    </row>
    <row r="8049" spans="2:2" x14ac:dyDescent="0.25">
      <c r="B8049" s="9"/>
    </row>
    <row r="8050" spans="2:2" x14ac:dyDescent="0.25">
      <c r="B8050" s="9"/>
    </row>
    <row r="8051" spans="2:2" x14ac:dyDescent="0.25">
      <c r="B8051" s="9"/>
    </row>
    <row r="8052" spans="2:2" x14ac:dyDescent="0.25">
      <c r="B8052" s="9"/>
    </row>
    <row r="8053" spans="2:2" x14ac:dyDescent="0.25">
      <c r="B8053" s="9"/>
    </row>
    <row r="8054" spans="2:2" x14ac:dyDescent="0.25">
      <c r="B8054" s="9"/>
    </row>
    <row r="8055" spans="2:2" x14ac:dyDescent="0.25">
      <c r="B8055" s="9"/>
    </row>
    <row r="8056" spans="2:2" x14ac:dyDescent="0.25">
      <c r="B8056" s="9"/>
    </row>
    <row r="8057" spans="2:2" x14ac:dyDescent="0.25">
      <c r="B8057" s="9"/>
    </row>
    <row r="8058" spans="2:2" x14ac:dyDescent="0.25">
      <c r="B8058" s="9"/>
    </row>
    <row r="8059" spans="2:2" x14ac:dyDescent="0.25">
      <c r="B8059" s="9"/>
    </row>
    <row r="8060" spans="2:2" x14ac:dyDescent="0.25">
      <c r="B8060" s="9"/>
    </row>
    <row r="8061" spans="2:2" x14ac:dyDescent="0.25">
      <c r="B8061" s="9"/>
    </row>
    <row r="8062" spans="2:2" x14ac:dyDescent="0.25">
      <c r="B8062" s="9"/>
    </row>
    <row r="8063" spans="2:2" x14ac:dyDescent="0.25">
      <c r="B8063" s="9"/>
    </row>
    <row r="8064" spans="2:2" x14ac:dyDescent="0.25">
      <c r="B8064" s="9"/>
    </row>
    <row r="8065" spans="2:2" x14ac:dyDescent="0.25">
      <c r="B8065" s="9"/>
    </row>
    <row r="8066" spans="2:2" x14ac:dyDescent="0.25">
      <c r="B8066" s="9"/>
    </row>
    <row r="8067" spans="2:2" x14ac:dyDescent="0.25">
      <c r="B8067" s="9"/>
    </row>
    <row r="8068" spans="2:2" x14ac:dyDescent="0.25">
      <c r="B8068" s="9"/>
    </row>
    <row r="8069" spans="2:2" x14ac:dyDescent="0.25">
      <c r="B8069" s="9"/>
    </row>
    <row r="8070" spans="2:2" x14ac:dyDescent="0.25">
      <c r="B8070" s="9"/>
    </row>
    <row r="8071" spans="2:2" x14ac:dyDescent="0.25">
      <c r="B8071" s="9"/>
    </row>
    <row r="8072" spans="2:2" x14ac:dyDescent="0.25">
      <c r="B8072" s="9"/>
    </row>
    <row r="8073" spans="2:2" x14ac:dyDescent="0.25">
      <c r="B8073" s="9"/>
    </row>
    <row r="8074" spans="2:2" x14ac:dyDescent="0.25">
      <c r="B8074" s="9"/>
    </row>
    <row r="8075" spans="2:2" x14ac:dyDescent="0.25">
      <c r="B8075" s="9"/>
    </row>
    <row r="8076" spans="2:2" x14ac:dyDescent="0.25">
      <c r="B8076" s="9"/>
    </row>
    <row r="8077" spans="2:2" x14ac:dyDescent="0.25">
      <c r="B8077" s="9"/>
    </row>
    <row r="8078" spans="2:2" x14ac:dyDescent="0.25">
      <c r="B8078" s="9"/>
    </row>
    <row r="8079" spans="2:2" x14ac:dyDescent="0.25">
      <c r="B8079" s="9"/>
    </row>
    <row r="8080" spans="2:2" x14ac:dyDescent="0.25">
      <c r="B8080" s="9"/>
    </row>
    <row r="8081" spans="2:2" x14ac:dyDescent="0.25">
      <c r="B8081" s="9"/>
    </row>
    <row r="8082" spans="2:2" x14ac:dyDescent="0.25">
      <c r="B8082" s="9"/>
    </row>
    <row r="8083" spans="2:2" x14ac:dyDescent="0.25">
      <c r="B8083" s="9"/>
    </row>
    <row r="8084" spans="2:2" x14ac:dyDescent="0.25">
      <c r="B8084" s="9"/>
    </row>
    <row r="8085" spans="2:2" x14ac:dyDescent="0.25">
      <c r="B8085" s="9"/>
    </row>
    <row r="8086" spans="2:2" x14ac:dyDescent="0.25">
      <c r="B8086" s="9"/>
    </row>
    <row r="8087" spans="2:2" x14ac:dyDescent="0.25">
      <c r="B8087" s="9"/>
    </row>
    <row r="8088" spans="2:2" x14ac:dyDescent="0.25">
      <c r="B8088" s="9"/>
    </row>
    <row r="8089" spans="2:2" x14ac:dyDescent="0.25">
      <c r="B8089" s="9"/>
    </row>
    <row r="8090" spans="2:2" x14ac:dyDescent="0.25">
      <c r="B8090" s="9"/>
    </row>
    <row r="8091" spans="2:2" x14ac:dyDescent="0.25">
      <c r="B8091" s="9"/>
    </row>
    <row r="8092" spans="2:2" x14ac:dyDescent="0.25">
      <c r="B8092" s="9"/>
    </row>
    <row r="8093" spans="2:2" x14ac:dyDescent="0.25">
      <c r="B8093" s="9"/>
    </row>
    <row r="8094" spans="2:2" x14ac:dyDescent="0.25">
      <c r="B8094" s="9"/>
    </row>
    <row r="8095" spans="2:2" x14ac:dyDescent="0.25">
      <c r="B8095" s="9"/>
    </row>
    <row r="8096" spans="2:2" x14ac:dyDescent="0.25">
      <c r="B8096" s="9"/>
    </row>
    <row r="8097" spans="2:2" x14ac:dyDescent="0.25">
      <c r="B8097" s="9"/>
    </row>
    <row r="8098" spans="2:2" x14ac:dyDescent="0.25">
      <c r="B8098" s="9"/>
    </row>
    <row r="8099" spans="2:2" x14ac:dyDescent="0.25">
      <c r="B8099" s="9"/>
    </row>
    <row r="8100" spans="2:2" x14ac:dyDescent="0.25">
      <c r="B8100" s="9"/>
    </row>
    <row r="8101" spans="2:2" x14ac:dyDescent="0.25">
      <c r="B8101" s="9"/>
    </row>
    <row r="8102" spans="2:2" x14ac:dyDescent="0.25">
      <c r="B8102" s="9"/>
    </row>
    <row r="8103" spans="2:2" x14ac:dyDescent="0.25">
      <c r="B8103" s="9"/>
    </row>
    <row r="8104" spans="2:2" x14ac:dyDescent="0.25">
      <c r="B8104" s="9"/>
    </row>
    <row r="8105" spans="2:2" x14ac:dyDescent="0.25">
      <c r="B8105" s="9"/>
    </row>
    <row r="8106" spans="2:2" x14ac:dyDescent="0.25">
      <c r="B8106" s="9"/>
    </row>
    <row r="8107" spans="2:2" x14ac:dyDescent="0.25">
      <c r="B8107" s="9"/>
    </row>
    <row r="8108" spans="2:2" x14ac:dyDescent="0.25">
      <c r="B8108" s="9"/>
    </row>
    <row r="8109" spans="2:2" x14ac:dyDescent="0.25">
      <c r="B8109" s="9"/>
    </row>
    <row r="8110" spans="2:2" x14ac:dyDescent="0.25">
      <c r="B8110" s="9"/>
    </row>
    <row r="8111" spans="2:2" x14ac:dyDescent="0.25">
      <c r="B8111" s="9"/>
    </row>
    <row r="8112" spans="2:2" x14ac:dyDescent="0.25">
      <c r="B8112" s="9"/>
    </row>
    <row r="8113" spans="2:2" x14ac:dyDescent="0.25">
      <c r="B8113" s="9"/>
    </row>
    <row r="8114" spans="2:2" x14ac:dyDescent="0.25">
      <c r="B8114" s="9"/>
    </row>
    <row r="8115" spans="2:2" x14ac:dyDescent="0.25">
      <c r="B8115" s="9"/>
    </row>
    <row r="8116" spans="2:2" x14ac:dyDescent="0.25">
      <c r="B8116" s="9"/>
    </row>
    <row r="8117" spans="2:2" x14ac:dyDescent="0.25">
      <c r="B8117" s="9"/>
    </row>
    <row r="8118" spans="2:2" x14ac:dyDescent="0.25">
      <c r="B8118" s="9"/>
    </row>
    <row r="8119" spans="2:2" x14ac:dyDescent="0.25">
      <c r="B8119" s="9"/>
    </row>
    <row r="8120" spans="2:2" x14ac:dyDescent="0.25">
      <c r="B8120" s="9"/>
    </row>
    <row r="8121" spans="2:2" x14ac:dyDescent="0.25">
      <c r="B8121" s="9"/>
    </row>
    <row r="8122" spans="2:2" x14ac:dyDescent="0.25">
      <c r="B8122" s="9"/>
    </row>
    <row r="8123" spans="2:2" x14ac:dyDescent="0.25">
      <c r="B8123" s="9"/>
    </row>
    <row r="8124" spans="2:2" x14ac:dyDescent="0.25">
      <c r="B8124" s="9"/>
    </row>
    <row r="8125" spans="2:2" x14ac:dyDescent="0.25">
      <c r="B8125" s="9"/>
    </row>
    <row r="8126" spans="2:2" x14ac:dyDescent="0.25">
      <c r="B8126" s="9"/>
    </row>
    <row r="8127" spans="2:2" x14ac:dyDescent="0.25">
      <c r="B8127" s="9"/>
    </row>
    <row r="8128" spans="2:2" x14ac:dyDescent="0.25">
      <c r="B8128" s="9"/>
    </row>
    <row r="8129" spans="2:2" x14ac:dyDescent="0.25">
      <c r="B8129" s="9"/>
    </row>
    <row r="8130" spans="2:2" x14ac:dyDescent="0.25">
      <c r="B8130" s="9"/>
    </row>
    <row r="8131" spans="2:2" x14ac:dyDescent="0.25">
      <c r="B8131" s="9"/>
    </row>
    <row r="8132" spans="2:2" x14ac:dyDescent="0.25">
      <c r="B8132" s="9"/>
    </row>
    <row r="8133" spans="2:2" x14ac:dyDescent="0.25">
      <c r="B8133" s="9"/>
    </row>
    <row r="8134" spans="2:2" x14ac:dyDescent="0.25">
      <c r="B8134" s="9"/>
    </row>
    <row r="8135" spans="2:2" x14ac:dyDescent="0.25">
      <c r="B8135" s="9"/>
    </row>
    <row r="8136" spans="2:2" x14ac:dyDescent="0.25">
      <c r="B8136" s="9"/>
    </row>
    <row r="8137" spans="2:2" x14ac:dyDescent="0.25">
      <c r="B8137" s="9"/>
    </row>
    <row r="8138" spans="2:2" x14ac:dyDescent="0.25">
      <c r="B8138" s="9"/>
    </row>
    <row r="8139" spans="2:2" x14ac:dyDescent="0.25">
      <c r="B8139" s="9"/>
    </row>
    <row r="8140" spans="2:2" x14ac:dyDescent="0.25">
      <c r="B8140" s="9"/>
    </row>
    <row r="8141" spans="2:2" x14ac:dyDescent="0.25">
      <c r="B8141" s="9"/>
    </row>
    <row r="8142" spans="2:2" x14ac:dyDescent="0.25">
      <c r="B8142" s="9"/>
    </row>
    <row r="8143" spans="2:2" x14ac:dyDescent="0.25">
      <c r="B8143" s="9"/>
    </row>
    <row r="8144" spans="2:2" x14ac:dyDescent="0.25">
      <c r="B8144" s="9"/>
    </row>
    <row r="8145" spans="2:2" x14ac:dyDescent="0.25">
      <c r="B8145" s="9"/>
    </row>
    <row r="8146" spans="2:2" x14ac:dyDescent="0.25">
      <c r="B8146" s="9"/>
    </row>
    <row r="8147" spans="2:2" x14ac:dyDescent="0.25">
      <c r="B8147" s="9"/>
    </row>
    <row r="8148" spans="2:2" x14ac:dyDescent="0.25">
      <c r="B8148" s="9"/>
    </row>
    <row r="8149" spans="2:2" x14ac:dyDescent="0.25">
      <c r="B8149" s="9"/>
    </row>
    <row r="8150" spans="2:2" x14ac:dyDescent="0.25">
      <c r="B8150" s="9"/>
    </row>
    <row r="8151" spans="2:2" x14ac:dyDescent="0.25">
      <c r="B8151" s="9"/>
    </row>
    <row r="8152" spans="2:2" x14ac:dyDescent="0.25">
      <c r="B8152" s="9"/>
    </row>
    <row r="8153" spans="2:2" x14ac:dyDescent="0.25">
      <c r="B8153" s="9"/>
    </row>
    <row r="8154" spans="2:2" x14ac:dyDescent="0.25">
      <c r="B8154" s="9"/>
    </row>
    <row r="8155" spans="2:2" x14ac:dyDescent="0.25">
      <c r="B8155" s="9"/>
    </row>
    <row r="8156" spans="2:2" x14ac:dyDescent="0.25">
      <c r="B8156" s="9"/>
    </row>
    <row r="8157" spans="2:2" x14ac:dyDescent="0.25">
      <c r="B8157" s="9"/>
    </row>
    <row r="8158" spans="2:2" x14ac:dyDescent="0.25">
      <c r="B8158" s="9"/>
    </row>
    <row r="8159" spans="2:2" x14ac:dyDescent="0.25">
      <c r="B8159" s="9"/>
    </row>
    <row r="8160" spans="2:2" x14ac:dyDescent="0.25">
      <c r="B8160" s="9"/>
    </row>
    <row r="8161" spans="2:2" x14ac:dyDescent="0.25">
      <c r="B8161" s="9"/>
    </row>
    <row r="8162" spans="2:2" x14ac:dyDescent="0.25">
      <c r="B8162" s="9"/>
    </row>
    <row r="8163" spans="2:2" x14ac:dyDescent="0.25">
      <c r="B8163" s="9"/>
    </row>
    <row r="8164" spans="2:2" x14ac:dyDescent="0.25">
      <c r="B8164" s="9"/>
    </row>
    <row r="8165" spans="2:2" x14ac:dyDescent="0.25">
      <c r="B8165" s="9"/>
    </row>
    <row r="8166" spans="2:2" x14ac:dyDescent="0.25">
      <c r="B8166" s="9"/>
    </row>
    <row r="8167" spans="2:2" x14ac:dyDescent="0.25">
      <c r="B8167" s="9"/>
    </row>
    <row r="8168" spans="2:2" x14ac:dyDescent="0.25">
      <c r="B8168" s="9"/>
    </row>
    <row r="8169" spans="2:2" x14ac:dyDescent="0.25">
      <c r="B8169" s="9"/>
    </row>
    <row r="8170" spans="2:2" x14ac:dyDescent="0.25">
      <c r="B8170" s="9"/>
    </row>
    <row r="8171" spans="2:2" x14ac:dyDescent="0.25">
      <c r="B8171" s="9"/>
    </row>
    <row r="8172" spans="2:2" x14ac:dyDescent="0.25">
      <c r="B8172" s="9"/>
    </row>
    <row r="8173" spans="2:2" x14ac:dyDescent="0.25">
      <c r="B8173" s="9"/>
    </row>
    <row r="8174" spans="2:2" x14ac:dyDescent="0.25">
      <c r="B8174" s="9"/>
    </row>
    <row r="8175" spans="2:2" x14ac:dyDescent="0.25">
      <c r="B8175" s="9"/>
    </row>
    <row r="8176" spans="2:2" x14ac:dyDescent="0.25">
      <c r="B8176" s="9"/>
    </row>
    <row r="8177" spans="2:2" x14ac:dyDescent="0.25">
      <c r="B8177" s="9"/>
    </row>
    <row r="8178" spans="2:2" x14ac:dyDescent="0.25">
      <c r="B8178" s="9"/>
    </row>
    <row r="8179" spans="2:2" x14ac:dyDescent="0.25">
      <c r="B8179" s="9"/>
    </row>
    <row r="8180" spans="2:2" x14ac:dyDescent="0.25">
      <c r="B8180" s="9"/>
    </row>
    <row r="8181" spans="2:2" x14ac:dyDescent="0.25">
      <c r="B8181" s="9"/>
    </row>
    <row r="8182" spans="2:2" x14ac:dyDescent="0.25">
      <c r="B8182" s="9"/>
    </row>
    <row r="8183" spans="2:2" x14ac:dyDescent="0.25">
      <c r="B8183" s="9"/>
    </row>
    <row r="8184" spans="2:2" x14ac:dyDescent="0.25">
      <c r="B8184" s="9"/>
    </row>
    <row r="8185" spans="2:2" x14ac:dyDescent="0.25">
      <c r="B8185" s="9"/>
    </row>
    <row r="8186" spans="2:2" x14ac:dyDescent="0.25">
      <c r="B8186" s="9"/>
    </row>
    <row r="8187" spans="2:2" x14ac:dyDescent="0.25">
      <c r="B8187" s="9"/>
    </row>
    <row r="8188" spans="2:2" x14ac:dyDescent="0.25">
      <c r="B8188" s="9"/>
    </row>
    <row r="8189" spans="2:2" x14ac:dyDescent="0.25">
      <c r="B8189" s="9"/>
    </row>
    <row r="8190" spans="2:2" x14ac:dyDescent="0.25">
      <c r="B8190" s="9"/>
    </row>
    <row r="8191" spans="2:2" x14ac:dyDescent="0.25">
      <c r="B8191" s="9"/>
    </row>
    <row r="8192" spans="2:2" x14ac:dyDescent="0.25">
      <c r="B8192" s="9"/>
    </row>
    <row r="8193" spans="2:2" x14ac:dyDescent="0.25">
      <c r="B8193" s="9"/>
    </row>
    <row r="8194" spans="2:2" x14ac:dyDescent="0.25">
      <c r="B8194" s="9"/>
    </row>
    <row r="8195" spans="2:2" x14ac:dyDescent="0.25">
      <c r="B8195" s="9"/>
    </row>
    <row r="8196" spans="2:2" x14ac:dyDescent="0.25">
      <c r="B8196" s="9"/>
    </row>
    <row r="8197" spans="2:2" x14ac:dyDescent="0.25">
      <c r="B8197" s="9"/>
    </row>
    <row r="8198" spans="2:2" x14ac:dyDescent="0.25">
      <c r="B8198" s="9"/>
    </row>
    <row r="8199" spans="2:2" x14ac:dyDescent="0.25">
      <c r="B8199" s="9"/>
    </row>
    <row r="8200" spans="2:2" x14ac:dyDescent="0.25">
      <c r="B8200" s="9"/>
    </row>
    <row r="8201" spans="2:2" x14ac:dyDescent="0.25">
      <c r="B8201" s="9"/>
    </row>
    <row r="8202" spans="2:2" x14ac:dyDescent="0.25">
      <c r="B8202" s="9"/>
    </row>
    <row r="8203" spans="2:2" x14ac:dyDescent="0.25">
      <c r="B8203" s="9"/>
    </row>
    <row r="8204" spans="2:2" x14ac:dyDescent="0.25">
      <c r="B8204" s="9"/>
    </row>
    <row r="8205" spans="2:2" x14ac:dyDescent="0.25">
      <c r="B8205" s="9"/>
    </row>
    <row r="8206" spans="2:2" x14ac:dyDescent="0.25">
      <c r="B8206" s="9"/>
    </row>
    <row r="8207" spans="2:2" x14ac:dyDescent="0.25">
      <c r="B8207" s="9"/>
    </row>
    <row r="8208" spans="2:2" x14ac:dyDescent="0.25">
      <c r="B8208" s="9"/>
    </row>
    <row r="8209" spans="2:2" x14ac:dyDescent="0.25">
      <c r="B8209" s="9"/>
    </row>
    <row r="8210" spans="2:2" x14ac:dyDescent="0.25">
      <c r="B8210" s="9"/>
    </row>
    <row r="8211" spans="2:2" x14ac:dyDescent="0.25">
      <c r="B8211" s="9"/>
    </row>
    <row r="8212" spans="2:2" x14ac:dyDescent="0.25">
      <c r="B8212" s="9"/>
    </row>
    <row r="8213" spans="2:2" x14ac:dyDescent="0.25">
      <c r="B8213" s="9"/>
    </row>
    <row r="8214" spans="2:2" x14ac:dyDescent="0.25">
      <c r="B8214" s="9"/>
    </row>
    <row r="8215" spans="2:2" x14ac:dyDescent="0.25">
      <c r="B8215" s="9"/>
    </row>
    <row r="8216" spans="2:2" x14ac:dyDescent="0.25">
      <c r="B8216" s="9"/>
    </row>
    <row r="8217" spans="2:2" x14ac:dyDescent="0.25">
      <c r="B8217" s="9"/>
    </row>
    <row r="8218" spans="2:2" x14ac:dyDescent="0.25">
      <c r="B8218" s="9"/>
    </row>
    <row r="8219" spans="2:2" x14ac:dyDescent="0.25">
      <c r="B8219" s="9"/>
    </row>
    <row r="8220" spans="2:2" x14ac:dyDescent="0.25">
      <c r="B8220" s="9"/>
    </row>
    <row r="8221" spans="2:2" x14ac:dyDescent="0.25">
      <c r="B8221" s="9"/>
    </row>
    <row r="8222" spans="2:2" x14ac:dyDescent="0.25">
      <c r="B8222" s="9"/>
    </row>
    <row r="8223" spans="2:2" x14ac:dyDescent="0.25">
      <c r="B8223" s="9"/>
    </row>
    <row r="8224" spans="2:2" x14ac:dyDescent="0.25">
      <c r="B8224" s="9"/>
    </row>
    <row r="8225" spans="2:2" x14ac:dyDescent="0.25">
      <c r="B8225" s="9"/>
    </row>
    <row r="8226" spans="2:2" x14ac:dyDescent="0.25">
      <c r="B8226" s="9"/>
    </row>
    <row r="8227" spans="2:2" x14ac:dyDescent="0.25">
      <c r="B8227" s="9"/>
    </row>
    <row r="8228" spans="2:2" x14ac:dyDescent="0.25">
      <c r="B8228" s="9"/>
    </row>
    <row r="8229" spans="2:2" x14ac:dyDescent="0.25">
      <c r="B8229" s="9"/>
    </row>
    <row r="8230" spans="2:2" x14ac:dyDescent="0.25">
      <c r="B8230" s="9"/>
    </row>
    <row r="8231" spans="2:2" x14ac:dyDescent="0.25">
      <c r="B8231" s="9"/>
    </row>
    <row r="8232" spans="2:2" x14ac:dyDescent="0.25">
      <c r="B8232" s="9"/>
    </row>
    <row r="8233" spans="2:2" x14ac:dyDescent="0.25">
      <c r="B8233" s="9"/>
    </row>
    <row r="8234" spans="2:2" x14ac:dyDescent="0.25">
      <c r="B8234" s="9"/>
    </row>
    <row r="8235" spans="2:2" x14ac:dyDescent="0.25">
      <c r="B8235" s="9"/>
    </row>
    <row r="8236" spans="2:2" x14ac:dyDescent="0.25">
      <c r="B8236" s="9"/>
    </row>
    <row r="8237" spans="2:2" x14ac:dyDescent="0.25">
      <c r="B8237" s="9"/>
    </row>
    <row r="8238" spans="2:2" x14ac:dyDescent="0.25">
      <c r="B8238" s="9"/>
    </row>
    <row r="8239" spans="2:2" x14ac:dyDescent="0.25">
      <c r="B8239" s="9"/>
    </row>
    <row r="8240" spans="2:2" x14ac:dyDescent="0.25">
      <c r="B8240" s="9"/>
    </row>
    <row r="8241" spans="2:2" x14ac:dyDescent="0.25">
      <c r="B8241" s="9"/>
    </row>
    <row r="8242" spans="2:2" x14ac:dyDescent="0.25">
      <c r="B8242" s="9"/>
    </row>
    <row r="8243" spans="2:2" x14ac:dyDescent="0.25">
      <c r="B8243" s="9"/>
    </row>
    <row r="8244" spans="2:2" x14ac:dyDescent="0.25">
      <c r="B8244" s="9"/>
    </row>
    <row r="8245" spans="2:2" x14ac:dyDescent="0.25">
      <c r="B8245" s="9"/>
    </row>
    <row r="8246" spans="2:2" x14ac:dyDescent="0.25">
      <c r="B8246" s="9"/>
    </row>
    <row r="8247" spans="2:2" x14ac:dyDescent="0.25">
      <c r="B8247" s="9"/>
    </row>
    <row r="8248" spans="2:2" x14ac:dyDescent="0.25">
      <c r="B8248" s="9"/>
    </row>
    <row r="8249" spans="2:2" x14ac:dyDescent="0.25">
      <c r="B8249" s="9"/>
    </row>
    <row r="8250" spans="2:2" x14ac:dyDescent="0.25">
      <c r="B8250" s="9"/>
    </row>
    <row r="8251" spans="2:2" x14ac:dyDescent="0.25">
      <c r="B8251" s="9"/>
    </row>
    <row r="8252" spans="2:2" x14ac:dyDescent="0.25">
      <c r="B8252" s="9"/>
    </row>
    <row r="8253" spans="2:2" x14ac:dyDescent="0.25">
      <c r="B8253" s="9"/>
    </row>
    <row r="8254" spans="2:2" x14ac:dyDescent="0.25">
      <c r="B8254" s="9"/>
    </row>
    <row r="8255" spans="2:2" x14ac:dyDescent="0.25">
      <c r="B8255" s="9"/>
    </row>
    <row r="8256" spans="2:2" x14ac:dyDescent="0.25">
      <c r="B8256" s="9"/>
    </row>
    <row r="8257" spans="2:2" x14ac:dyDescent="0.25">
      <c r="B8257" s="9"/>
    </row>
    <row r="8258" spans="2:2" x14ac:dyDescent="0.25">
      <c r="B8258" s="9"/>
    </row>
    <row r="8259" spans="2:2" x14ac:dyDescent="0.25">
      <c r="B8259" s="9"/>
    </row>
    <row r="8260" spans="2:2" x14ac:dyDescent="0.25">
      <c r="B8260" s="9"/>
    </row>
    <row r="8261" spans="2:2" x14ac:dyDescent="0.25">
      <c r="B8261" s="9"/>
    </row>
    <row r="8262" spans="2:2" x14ac:dyDescent="0.25">
      <c r="B8262" s="9"/>
    </row>
    <row r="8263" spans="2:2" x14ac:dyDescent="0.25">
      <c r="B8263" s="9"/>
    </row>
    <row r="8264" spans="2:2" x14ac:dyDescent="0.25">
      <c r="B8264" s="9"/>
    </row>
    <row r="8265" spans="2:2" x14ac:dyDescent="0.25">
      <c r="B8265" s="9"/>
    </row>
    <row r="8266" spans="2:2" x14ac:dyDescent="0.25">
      <c r="B8266" s="9"/>
    </row>
    <row r="8267" spans="2:2" x14ac:dyDescent="0.25">
      <c r="B8267" s="9"/>
    </row>
    <row r="8268" spans="2:2" x14ac:dyDescent="0.25">
      <c r="B8268" s="9"/>
    </row>
    <row r="8269" spans="2:2" x14ac:dyDescent="0.25">
      <c r="B8269" s="9"/>
    </row>
    <row r="8270" spans="2:2" x14ac:dyDescent="0.25">
      <c r="B8270" s="9"/>
    </row>
    <row r="8271" spans="2:2" x14ac:dyDescent="0.25">
      <c r="B8271" s="9"/>
    </row>
    <row r="8272" spans="2:2" x14ac:dyDescent="0.25">
      <c r="B8272" s="9"/>
    </row>
    <row r="8273" spans="2:2" x14ac:dyDescent="0.25">
      <c r="B8273" s="9"/>
    </row>
    <row r="8274" spans="2:2" x14ac:dyDescent="0.25">
      <c r="B8274" s="9"/>
    </row>
    <row r="8275" spans="2:2" x14ac:dyDescent="0.25">
      <c r="B8275" s="9"/>
    </row>
    <row r="8276" spans="2:2" x14ac:dyDescent="0.25">
      <c r="B8276" s="9"/>
    </row>
    <row r="8277" spans="2:2" x14ac:dyDescent="0.25">
      <c r="B8277" s="9"/>
    </row>
    <row r="8278" spans="2:2" x14ac:dyDescent="0.25">
      <c r="B8278" s="9"/>
    </row>
    <row r="8279" spans="2:2" x14ac:dyDescent="0.25">
      <c r="B8279" s="9"/>
    </row>
    <row r="8280" spans="2:2" x14ac:dyDescent="0.25">
      <c r="B8280" s="9"/>
    </row>
    <row r="8281" spans="2:2" x14ac:dyDescent="0.25">
      <c r="B8281" s="9"/>
    </row>
    <row r="8282" spans="2:2" x14ac:dyDescent="0.25">
      <c r="B8282" s="9"/>
    </row>
    <row r="8283" spans="2:2" x14ac:dyDescent="0.25">
      <c r="B8283" s="9"/>
    </row>
    <row r="8284" spans="2:2" x14ac:dyDescent="0.25">
      <c r="B8284" s="9"/>
    </row>
    <row r="8285" spans="2:2" x14ac:dyDescent="0.25">
      <c r="B8285" s="9"/>
    </row>
    <row r="8286" spans="2:2" x14ac:dyDescent="0.25">
      <c r="B8286" s="9"/>
    </row>
    <row r="8287" spans="2:2" x14ac:dyDescent="0.25">
      <c r="B8287" s="9"/>
    </row>
    <row r="8288" spans="2:2" x14ac:dyDescent="0.25">
      <c r="B8288" s="9"/>
    </row>
    <row r="8289" spans="2:2" x14ac:dyDescent="0.25">
      <c r="B8289" s="9"/>
    </row>
    <row r="8290" spans="2:2" x14ac:dyDescent="0.25">
      <c r="B8290" s="9"/>
    </row>
    <row r="8291" spans="2:2" x14ac:dyDescent="0.25">
      <c r="B8291" s="9"/>
    </row>
    <row r="8292" spans="2:2" x14ac:dyDescent="0.25">
      <c r="B8292" s="9"/>
    </row>
    <row r="8293" spans="2:2" x14ac:dyDescent="0.25">
      <c r="B8293" s="9"/>
    </row>
    <row r="8294" spans="2:2" x14ac:dyDescent="0.25">
      <c r="B8294" s="9"/>
    </row>
    <row r="8295" spans="2:2" x14ac:dyDescent="0.25">
      <c r="B8295" s="9"/>
    </row>
    <row r="8296" spans="2:2" x14ac:dyDescent="0.25">
      <c r="B8296" s="9"/>
    </row>
    <row r="8297" spans="2:2" x14ac:dyDescent="0.25">
      <c r="B8297" s="9"/>
    </row>
    <row r="8298" spans="2:2" x14ac:dyDescent="0.25">
      <c r="B8298" s="9"/>
    </row>
    <row r="8299" spans="2:2" x14ac:dyDescent="0.25">
      <c r="B8299" s="9"/>
    </row>
    <row r="8300" spans="2:2" x14ac:dyDescent="0.25">
      <c r="B8300" s="9"/>
    </row>
    <row r="8301" spans="2:2" x14ac:dyDescent="0.25">
      <c r="B8301" s="9"/>
    </row>
    <row r="8302" spans="2:2" x14ac:dyDescent="0.25">
      <c r="B8302" s="9"/>
    </row>
    <row r="8303" spans="2:2" x14ac:dyDescent="0.25">
      <c r="B8303" s="9"/>
    </row>
    <row r="8304" spans="2:2" x14ac:dyDescent="0.25">
      <c r="B8304" s="9"/>
    </row>
    <row r="8305" spans="2:2" x14ac:dyDescent="0.25">
      <c r="B8305" s="9"/>
    </row>
    <row r="8306" spans="2:2" x14ac:dyDescent="0.25">
      <c r="B8306" s="9"/>
    </row>
    <row r="8307" spans="2:2" x14ac:dyDescent="0.25">
      <c r="B8307" s="9"/>
    </row>
    <row r="8308" spans="2:2" x14ac:dyDescent="0.25">
      <c r="B8308" s="9"/>
    </row>
    <row r="8309" spans="2:2" x14ac:dyDescent="0.25">
      <c r="B8309" s="9"/>
    </row>
    <row r="8310" spans="2:2" x14ac:dyDescent="0.25">
      <c r="B8310" s="9"/>
    </row>
    <row r="8311" spans="2:2" x14ac:dyDescent="0.25">
      <c r="B8311" s="9"/>
    </row>
    <row r="8312" spans="2:2" x14ac:dyDescent="0.25">
      <c r="B8312" s="9"/>
    </row>
    <row r="8313" spans="2:2" x14ac:dyDescent="0.25">
      <c r="B8313" s="9"/>
    </row>
    <row r="8314" spans="2:2" x14ac:dyDescent="0.25">
      <c r="B8314" s="9"/>
    </row>
    <row r="8315" spans="2:2" x14ac:dyDescent="0.25">
      <c r="B8315" s="9"/>
    </row>
    <row r="8316" spans="2:2" x14ac:dyDescent="0.25">
      <c r="B8316" s="9"/>
    </row>
    <row r="8317" spans="2:2" x14ac:dyDescent="0.25">
      <c r="B8317" s="9"/>
    </row>
    <row r="8318" spans="2:2" x14ac:dyDescent="0.25">
      <c r="B8318" s="9"/>
    </row>
    <row r="8319" spans="2:2" x14ac:dyDescent="0.25">
      <c r="B8319" s="9"/>
    </row>
    <row r="8320" spans="2:2" x14ac:dyDescent="0.25">
      <c r="B8320" s="9"/>
    </row>
    <row r="8321" spans="2:2" x14ac:dyDescent="0.25">
      <c r="B8321" s="9"/>
    </row>
    <row r="8322" spans="2:2" x14ac:dyDescent="0.25">
      <c r="B8322" s="9"/>
    </row>
    <row r="8323" spans="2:2" x14ac:dyDescent="0.25">
      <c r="B8323" s="9"/>
    </row>
    <row r="8324" spans="2:2" x14ac:dyDescent="0.25">
      <c r="B8324" s="9"/>
    </row>
    <row r="8325" spans="2:2" x14ac:dyDescent="0.25">
      <c r="B8325" s="9"/>
    </row>
    <row r="8326" spans="2:2" x14ac:dyDescent="0.25">
      <c r="B8326" s="9"/>
    </row>
    <row r="8327" spans="2:2" x14ac:dyDescent="0.25">
      <c r="B8327" s="9"/>
    </row>
    <row r="8328" spans="2:2" x14ac:dyDescent="0.25">
      <c r="B8328" s="9"/>
    </row>
    <row r="8329" spans="2:2" x14ac:dyDescent="0.25">
      <c r="B8329" s="9"/>
    </row>
    <row r="8330" spans="2:2" x14ac:dyDescent="0.25">
      <c r="B8330" s="9"/>
    </row>
    <row r="8331" spans="2:2" x14ac:dyDescent="0.25">
      <c r="B8331" s="9"/>
    </row>
    <row r="8332" spans="2:2" x14ac:dyDescent="0.25">
      <c r="B8332" s="9"/>
    </row>
    <row r="8333" spans="2:2" x14ac:dyDescent="0.25">
      <c r="B8333" s="9"/>
    </row>
    <row r="8334" spans="2:2" x14ac:dyDescent="0.25">
      <c r="B8334" s="9"/>
    </row>
    <row r="8335" spans="2:2" x14ac:dyDescent="0.25">
      <c r="B8335" s="9"/>
    </row>
    <row r="8336" spans="2:2" x14ac:dyDescent="0.25">
      <c r="B8336" s="9"/>
    </row>
    <row r="8337" spans="2:2" x14ac:dyDescent="0.25">
      <c r="B8337" s="9"/>
    </row>
    <row r="8338" spans="2:2" x14ac:dyDescent="0.25">
      <c r="B8338" s="9"/>
    </row>
    <row r="8339" spans="2:2" x14ac:dyDescent="0.25">
      <c r="B8339" s="9"/>
    </row>
    <row r="8340" spans="2:2" x14ac:dyDescent="0.25">
      <c r="B8340" s="9"/>
    </row>
    <row r="8341" spans="2:2" x14ac:dyDescent="0.25">
      <c r="B8341" s="9"/>
    </row>
    <row r="8342" spans="2:2" x14ac:dyDescent="0.25">
      <c r="B8342" s="9"/>
    </row>
    <row r="8343" spans="2:2" x14ac:dyDescent="0.25">
      <c r="B8343" s="9"/>
    </row>
    <row r="8344" spans="2:2" x14ac:dyDescent="0.25">
      <c r="B8344" s="9"/>
    </row>
    <row r="8345" spans="2:2" x14ac:dyDescent="0.25">
      <c r="B8345" s="9"/>
    </row>
    <row r="8346" spans="2:2" x14ac:dyDescent="0.25">
      <c r="B8346" s="9"/>
    </row>
    <row r="8347" spans="2:2" x14ac:dyDescent="0.25">
      <c r="B8347" s="9"/>
    </row>
    <row r="8348" spans="2:2" x14ac:dyDescent="0.25">
      <c r="B8348" s="9"/>
    </row>
    <row r="8349" spans="2:2" x14ac:dyDescent="0.25">
      <c r="B8349" s="9"/>
    </row>
    <row r="8350" spans="2:2" x14ac:dyDescent="0.25">
      <c r="B8350" s="9"/>
    </row>
    <row r="8351" spans="2:2" x14ac:dyDescent="0.25">
      <c r="B8351" s="9"/>
    </row>
    <row r="8352" spans="2:2" x14ac:dyDescent="0.25">
      <c r="B8352" s="9"/>
    </row>
    <row r="8353" spans="2:2" x14ac:dyDescent="0.25">
      <c r="B8353" s="9"/>
    </row>
    <row r="8354" spans="2:2" x14ac:dyDescent="0.25">
      <c r="B8354" s="9"/>
    </row>
    <row r="8355" spans="2:2" x14ac:dyDescent="0.25">
      <c r="B8355" s="9"/>
    </row>
    <row r="8356" spans="2:2" x14ac:dyDescent="0.25">
      <c r="B8356" s="9"/>
    </row>
    <row r="8357" spans="2:2" x14ac:dyDescent="0.25">
      <c r="B8357" s="9"/>
    </row>
    <row r="8358" spans="2:2" x14ac:dyDescent="0.25">
      <c r="B8358" s="9"/>
    </row>
    <row r="8359" spans="2:2" x14ac:dyDescent="0.25">
      <c r="B8359" s="9"/>
    </row>
    <row r="8360" spans="2:2" x14ac:dyDescent="0.25">
      <c r="B8360" s="9"/>
    </row>
    <row r="8361" spans="2:2" x14ac:dyDescent="0.25">
      <c r="B8361" s="9"/>
    </row>
    <row r="8362" spans="2:2" x14ac:dyDescent="0.25">
      <c r="B8362" s="9"/>
    </row>
    <row r="8363" spans="2:2" x14ac:dyDescent="0.25">
      <c r="B8363" s="9"/>
    </row>
    <row r="8364" spans="2:2" x14ac:dyDescent="0.25">
      <c r="B8364" s="9"/>
    </row>
    <row r="8365" spans="2:2" x14ac:dyDescent="0.25">
      <c r="B8365" s="9"/>
    </row>
    <row r="8366" spans="2:2" x14ac:dyDescent="0.25">
      <c r="B8366" s="9"/>
    </row>
    <row r="8367" spans="2:2" x14ac:dyDescent="0.25">
      <c r="B8367" s="9"/>
    </row>
    <row r="8368" spans="2:2" x14ac:dyDescent="0.25">
      <c r="B8368" s="9"/>
    </row>
    <row r="8369" spans="2:2" x14ac:dyDescent="0.25">
      <c r="B8369" s="9"/>
    </row>
    <row r="8370" spans="2:2" x14ac:dyDescent="0.25">
      <c r="B8370" s="9"/>
    </row>
    <row r="8371" spans="2:2" x14ac:dyDescent="0.25">
      <c r="B8371" s="9"/>
    </row>
    <row r="8372" spans="2:2" x14ac:dyDescent="0.25">
      <c r="B8372" s="9"/>
    </row>
    <row r="8373" spans="2:2" x14ac:dyDescent="0.25">
      <c r="B8373" s="9"/>
    </row>
    <row r="8374" spans="2:2" x14ac:dyDescent="0.25">
      <c r="B8374" s="9"/>
    </row>
    <row r="8375" spans="2:2" x14ac:dyDescent="0.25">
      <c r="B8375" s="9"/>
    </row>
    <row r="8376" spans="2:2" x14ac:dyDescent="0.25">
      <c r="B8376" s="9"/>
    </row>
    <row r="8377" spans="2:2" x14ac:dyDescent="0.25">
      <c r="B8377" s="9"/>
    </row>
    <row r="8378" spans="2:2" x14ac:dyDescent="0.25">
      <c r="B8378" s="9"/>
    </row>
    <row r="8379" spans="2:2" x14ac:dyDescent="0.25">
      <c r="B8379" s="9"/>
    </row>
    <row r="8380" spans="2:2" x14ac:dyDescent="0.25">
      <c r="B8380" s="9"/>
    </row>
    <row r="8381" spans="2:2" x14ac:dyDescent="0.25">
      <c r="B8381" s="9"/>
    </row>
    <row r="8382" spans="2:2" x14ac:dyDescent="0.25">
      <c r="B8382" s="9"/>
    </row>
    <row r="8383" spans="2:2" x14ac:dyDescent="0.25">
      <c r="B8383" s="9"/>
    </row>
    <row r="8384" spans="2:2" x14ac:dyDescent="0.25">
      <c r="B8384" s="9"/>
    </row>
    <row r="8385" spans="2:2" x14ac:dyDescent="0.25">
      <c r="B8385" s="9"/>
    </row>
    <row r="8386" spans="2:2" x14ac:dyDescent="0.25">
      <c r="B8386" s="9"/>
    </row>
    <row r="8387" spans="2:2" x14ac:dyDescent="0.25">
      <c r="B8387" s="9"/>
    </row>
    <row r="8388" spans="2:2" x14ac:dyDescent="0.25">
      <c r="B8388" s="9"/>
    </row>
    <row r="8389" spans="2:2" x14ac:dyDescent="0.25">
      <c r="B8389" s="9"/>
    </row>
    <row r="8390" spans="2:2" x14ac:dyDescent="0.25">
      <c r="B8390" s="9"/>
    </row>
    <row r="8391" spans="2:2" x14ac:dyDescent="0.25">
      <c r="B8391" s="9"/>
    </row>
    <row r="8392" spans="2:2" x14ac:dyDescent="0.25">
      <c r="B8392" s="9"/>
    </row>
    <row r="8393" spans="2:2" x14ac:dyDescent="0.25">
      <c r="B8393" s="9"/>
    </row>
    <row r="8394" spans="2:2" x14ac:dyDescent="0.25">
      <c r="B8394" s="9"/>
    </row>
    <row r="8395" spans="2:2" x14ac:dyDescent="0.25">
      <c r="B8395" s="9"/>
    </row>
    <row r="8396" spans="2:2" x14ac:dyDescent="0.25">
      <c r="B8396" s="9"/>
    </row>
    <row r="8397" spans="2:2" x14ac:dyDescent="0.25">
      <c r="B8397" s="9"/>
    </row>
    <row r="8398" spans="2:2" x14ac:dyDescent="0.25">
      <c r="B8398" s="9"/>
    </row>
    <row r="8399" spans="2:2" x14ac:dyDescent="0.25">
      <c r="B8399" s="9"/>
    </row>
    <row r="8400" spans="2:2" x14ac:dyDescent="0.25">
      <c r="B8400" s="9"/>
    </row>
    <row r="8401" spans="2:2" x14ac:dyDescent="0.25">
      <c r="B8401" s="9"/>
    </row>
    <row r="8402" spans="2:2" x14ac:dyDescent="0.25">
      <c r="B8402" s="9"/>
    </row>
    <row r="8403" spans="2:2" x14ac:dyDescent="0.25">
      <c r="B8403" s="9"/>
    </row>
    <row r="8404" spans="2:2" x14ac:dyDescent="0.25">
      <c r="B8404" s="9"/>
    </row>
    <row r="8405" spans="2:2" x14ac:dyDescent="0.25">
      <c r="B8405" s="9"/>
    </row>
    <row r="8406" spans="2:2" x14ac:dyDescent="0.25">
      <c r="B8406" s="9"/>
    </row>
    <row r="8407" spans="2:2" x14ac:dyDescent="0.25">
      <c r="B8407" s="9"/>
    </row>
    <row r="8408" spans="2:2" x14ac:dyDescent="0.25">
      <c r="B8408" s="9"/>
    </row>
    <row r="8409" spans="2:2" x14ac:dyDescent="0.25">
      <c r="B8409" s="9"/>
    </row>
    <row r="8410" spans="2:2" x14ac:dyDescent="0.25">
      <c r="B8410" s="9"/>
    </row>
    <row r="8411" spans="2:2" x14ac:dyDescent="0.25">
      <c r="B8411" s="9"/>
    </row>
    <row r="8412" spans="2:2" x14ac:dyDescent="0.25">
      <c r="B8412" s="9"/>
    </row>
    <row r="8413" spans="2:2" x14ac:dyDescent="0.25">
      <c r="B8413" s="9"/>
    </row>
    <row r="8414" spans="2:2" x14ac:dyDescent="0.25">
      <c r="B8414" s="9"/>
    </row>
    <row r="8415" spans="2:2" x14ac:dyDescent="0.25">
      <c r="B8415" s="9"/>
    </row>
    <row r="8416" spans="2:2" x14ac:dyDescent="0.25">
      <c r="B8416" s="9"/>
    </row>
    <row r="8417" spans="2:2" x14ac:dyDescent="0.25">
      <c r="B8417" s="9"/>
    </row>
    <row r="8418" spans="2:2" x14ac:dyDescent="0.25">
      <c r="B8418" s="9"/>
    </row>
    <row r="8419" spans="2:2" x14ac:dyDescent="0.25">
      <c r="B8419" s="9"/>
    </row>
    <row r="8420" spans="2:2" x14ac:dyDescent="0.25">
      <c r="B8420" s="9"/>
    </row>
    <row r="8421" spans="2:2" x14ac:dyDescent="0.25">
      <c r="B8421" s="9"/>
    </row>
    <row r="8422" spans="2:2" x14ac:dyDescent="0.25">
      <c r="B8422" s="9"/>
    </row>
    <row r="8423" spans="2:2" x14ac:dyDescent="0.25">
      <c r="B8423" s="9"/>
    </row>
    <row r="8424" spans="2:2" x14ac:dyDescent="0.25">
      <c r="B8424" s="9"/>
    </row>
    <row r="8425" spans="2:2" x14ac:dyDescent="0.25">
      <c r="B8425" s="9"/>
    </row>
    <row r="8426" spans="2:2" x14ac:dyDescent="0.25">
      <c r="B8426" s="9"/>
    </row>
    <row r="8427" spans="2:2" x14ac:dyDescent="0.25">
      <c r="B8427" s="9"/>
    </row>
    <row r="8428" spans="2:2" x14ac:dyDescent="0.25">
      <c r="B8428" s="9"/>
    </row>
    <row r="8429" spans="2:2" x14ac:dyDescent="0.25">
      <c r="B8429" s="9"/>
    </row>
    <row r="8430" spans="2:2" x14ac:dyDescent="0.25">
      <c r="B8430" s="9"/>
    </row>
    <row r="8431" spans="2:2" x14ac:dyDescent="0.25">
      <c r="B8431" s="9"/>
    </row>
    <row r="8432" spans="2:2" x14ac:dyDescent="0.25">
      <c r="B8432" s="9"/>
    </row>
    <row r="8433" spans="2:2" x14ac:dyDescent="0.25">
      <c r="B8433" s="9"/>
    </row>
    <row r="8434" spans="2:2" x14ac:dyDescent="0.25">
      <c r="B8434" s="9"/>
    </row>
    <row r="8435" spans="2:2" x14ac:dyDescent="0.25">
      <c r="B8435" s="9"/>
    </row>
    <row r="8436" spans="2:2" x14ac:dyDescent="0.25">
      <c r="B8436" s="9"/>
    </row>
    <row r="8437" spans="2:2" x14ac:dyDescent="0.25">
      <c r="B8437" s="9"/>
    </row>
    <row r="8438" spans="2:2" x14ac:dyDescent="0.25">
      <c r="B8438" s="9"/>
    </row>
    <row r="8439" spans="2:2" x14ac:dyDescent="0.25">
      <c r="B8439" s="9"/>
    </row>
    <row r="8440" spans="2:2" x14ac:dyDescent="0.25">
      <c r="B8440" s="9"/>
    </row>
    <row r="8441" spans="2:2" x14ac:dyDescent="0.25">
      <c r="B8441" s="9"/>
    </row>
    <row r="8442" spans="2:2" x14ac:dyDescent="0.25">
      <c r="B8442" s="9"/>
    </row>
    <row r="8443" spans="2:2" x14ac:dyDescent="0.25">
      <c r="B8443" s="9"/>
    </row>
    <row r="8444" spans="2:2" x14ac:dyDescent="0.25">
      <c r="B8444" s="9"/>
    </row>
    <row r="8445" spans="2:2" x14ac:dyDescent="0.25">
      <c r="B8445" s="9"/>
    </row>
    <row r="8446" spans="2:2" x14ac:dyDescent="0.25">
      <c r="B8446" s="9"/>
    </row>
    <row r="8447" spans="2:2" x14ac:dyDescent="0.25">
      <c r="B8447" s="9"/>
    </row>
    <row r="8448" spans="2:2" x14ac:dyDescent="0.25">
      <c r="B8448" s="9"/>
    </row>
    <row r="8449" spans="2:2" x14ac:dyDescent="0.25">
      <c r="B8449" s="9"/>
    </row>
    <row r="8450" spans="2:2" x14ac:dyDescent="0.25">
      <c r="B8450" s="9"/>
    </row>
    <row r="8451" spans="2:2" x14ac:dyDescent="0.25">
      <c r="B8451" s="9"/>
    </row>
    <row r="8452" spans="2:2" x14ac:dyDescent="0.25">
      <c r="B8452" s="9"/>
    </row>
    <row r="8453" spans="2:2" x14ac:dyDescent="0.25">
      <c r="B8453" s="9"/>
    </row>
    <row r="8454" spans="2:2" x14ac:dyDescent="0.25">
      <c r="B8454" s="9"/>
    </row>
    <row r="8455" spans="2:2" x14ac:dyDescent="0.25">
      <c r="B8455" s="9"/>
    </row>
    <row r="8456" spans="2:2" x14ac:dyDescent="0.25">
      <c r="B8456" s="9"/>
    </row>
    <row r="8457" spans="2:2" x14ac:dyDescent="0.25">
      <c r="B8457" s="9"/>
    </row>
    <row r="8458" spans="2:2" x14ac:dyDescent="0.25">
      <c r="B8458" s="9"/>
    </row>
    <row r="8459" spans="2:2" x14ac:dyDescent="0.25">
      <c r="B8459" s="9"/>
    </row>
    <row r="8460" spans="2:2" x14ac:dyDescent="0.25">
      <c r="B8460" s="9"/>
    </row>
    <row r="8461" spans="2:2" x14ac:dyDescent="0.25">
      <c r="B8461" s="9"/>
    </row>
    <row r="8462" spans="2:2" x14ac:dyDescent="0.25">
      <c r="B8462" s="9"/>
    </row>
    <row r="8463" spans="2:2" x14ac:dyDescent="0.25">
      <c r="B8463" s="9"/>
    </row>
    <row r="8464" spans="2:2" x14ac:dyDescent="0.25">
      <c r="B8464" s="9"/>
    </row>
    <row r="8465" spans="2:2" x14ac:dyDescent="0.25">
      <c r="B8465" s="9"/>
    </row>
    <row r="8466" spans="2:2" x14ac:dyDescent="0.25">
      <c r="B8466" s="9"/>
    </row>
    <row r="8467" spans="2:2" x14ac:dyDescent="0.25">
      <c r="B8467" s="9"/>
    </row>
    <row r="8468" spans="2:2" x14ac:dyDescent="0.25">
      <c r="B8468" s="9"/>
    </row>
    <row r="8469" spans="2:2" x14ac:dyDescent="0.25">
      <c r="B8469" s="9"/>
    </row>
    <row r="8470" spans="2:2" x14ac:dyDescent="0.25">
      <c r="B8470" s="9"/>
    </row>
    <row r="8471" spans="2:2" x14ac:dyDescent="0.25">
      <c r="B8471" s="9"/>
    </row>
    <row r="8472" spans="2:2" x14ac:dyDescent="0.25">
      <c r="B8472" s="9"/>
    </row>
    <row r="8473" spans="2:2" x14ac:dyDescent="0.25">
      <c r="B8473" s="9"/>
    </row>
    <row r="8474" spans="2:2" x14ac:dyDescent="0.25">
      <c r="B8474" s="9"/>
    </row>
    <row r="8475" spans="2:2" x14ac:dyDescent="0.25">
      <c r="B8475" s="9"/>
    </row>
    <row r="8476" spans="2:2" x14ac:dyDescent="0.25">
      <c r="B8476" s="9"/>
    </row>
    <row r="8477" spans="2:2" x14ac:dyDescent="0.25">
      <c r="B8477" s="9"/>
    </row>
    <row r="8478" spans="2:2" x14ac:dyDescent="0.25">
      <c r="B8478" s="9"/>
    </row>
    <row r="8479" spans="2:2" x14ac:dyDescent="0.25">
      <c r="B8479" s="9"/>
    </row>
    <row r="8480" spans="2:2" x14ac:dyDescent="0.25">
      <c r="B8480" s="9"/>
    </row>
    <row r="8481" spans="2:2" x14ac:dyDescent="0.25">
      <c r="B8481" s="9"/>
    </row>
    <row r="8482" spans="2:2" x14ac:dyDescent="0.25">
      <c r="B8482" s="9"/>
    </row>
    <row r="8483" spans="2:2" x14ac:dyDescent="0.25">
      <c r="B8483" s="9"/>
    </row>
    <row r="8484" spans="2:2" x14ac:dyDescent="0.25">
      <c r="B8484" s="9"/>
    </row>
    <row r="8485" spans="2:2" x14ac:dyDescent="0.25">
      <c r="B8485" s="9"/>
    </row>
    <row r="8486" spans="2:2" x14ac:dyDescent="0.25">
      <c r="B8486" s="9"/>
    </row>
    <row r="8487" spans="2:2" x14ac:dyDescent="0.25">
      <c r="B8487" s="9"/>
    </row>
    <row r="8488" spans="2:2" x14ac:dyDescent="0.25">
      <c r="B8488" s="9"/>
    </row>
    <row r="8489" spans="2:2" x14ac:dyDescent="0.25">
      <c r="B8489" s="9"/>
    </row>
    <row r="8490" spans="2:2" x14ac:dyDescent="0.25">
      <c r="B8490" s="9"/>
    </row>
    <row r="8491" spans="2:2" x14ac:dyDescent="0.25">
      <c r="B8491" s="9"/>
    </row>
    <row r="8492" spans="2:2" x14ac:dyDescent="0.25">
      <c r="B8492" s="9"/>
    </row>
    <row r="8493" spans="2:2" x14ac:dyDescent="0.25">
      <c r="B8493" s="9"/>
    </row>
    <row r="8494" spans="2:2" x14ac:dyDescent="0.25">
      <c r="B8494" s="9"/>
    </row>
    <row r="8495" spans="2:2" x14ac:dyDescent="0.25">
      <c r="B8495" s="9"/>
    </row>
    <row r="8496" spans="2:2" x14ac:dyDescent="0.25">
      <c r="B8496" s="9"/>
    </row>
    <row r="8497" spans="2:2" x14ac:dyDescent="0.25">
      <c r="B8497" s="9"/>
    </row>
    <row r="8498" spans="2:2" x14ac:dyDescent="0.25">
      <c r="B8498" s="9"/>
    </row>
    <row r="8499" spans="2:2" x14ac:dyDescent="0.25">
      <c r="B8499" s="9"/>
    </row>
    <row r="8500" spans="2:2" x14ac:dyDescent="0.25">
      <c r="B8500" s="9"/>
    </row>
    <row r="8501" spans="2:2" x14ac:dyDescent="0.25">
      <c r="B8501" s="9"/>
    </row>
    <row r="8502" spans="2:2" x14ac:dyDescent="0.25">
      <c r="B8502" s="9"/>
    </row>
    <row r="8503" spans="2:2" x14ac:dyDescent="0.25">
      <c r="B8503" s="9"/>
    </row>
    <row r="8504" spans="2:2" x14ac:dyDescent="0.25">
      <c r="B8504" s="9"/>
    </row>
    <row r="8505" spans="2:2" x14ac:dyDescent="0.25">
      <c r="B8505" s="9"/>
    </row>
    <row r="8506" spans="2:2" x14ac:dyDescent="0.25">
      <c r="B8506" s="9"/>
    </row>
    <row r="8507" spans="2:2" x14ac:dyDescent="0.25">
      <c r="B8507" s="9"/>
    </row>
    <row r="8508" spans="2:2" x14ac:dyDescent="0.25">
      <c r="B8508" s="9"/>
    </row>
    <row r="8509" spans="2:2" x14ac:dyDescent="0.25">
      <c r="B8509" s="9"/>
    </row>
    <row r="8510" spans="2:2" x14ac:dyDescent="0.25">
      <c r="B8510" s="9"/>
    </row>
    <row r="8511" spans="2:2" x14ac:dyDescent="0.25">
      <c r="B8511" s="9"/>
    </row>
    <row r="8512" spans="2:2" x14ac:dyDescent="0.25">
      <c r="B8512" s="9"/>
    </row>
    <row r="8513" spans="2:2" x14ac:dyDescent="0.25">
      <c r="B8513" s="9"/>
    </row>
    <row r="8514" spans="2:2" x14ac:dyDescent="0.25">
      <c r="B8514" s="9"/>
    </row>
    <row r="8515" spans="2:2" x14ac:dyDescent="0.25">
      <c r="B8515" s="9"/>
    </row>
    <row r="8516" spans="2:2" x14ac:dyDescent="0.25">
      <c r="B8516" s="9"/>
    </row>
    <row r="8517" spans="2:2" x14ac:dyDescent="0.25">
      <c r="B8517" s="9"/>
    </row>
    <row r="8518" spans="2:2" x14ac:dyDescent="0.25">
      <c r="B8518" s="9"/>
    </row>
    <row r="8519" spans="2:2" x14ac:dyDescent="0.25">
      <c r="B8519" s="9"/>
    </row>
    <row r="8520" spans="2:2" x14ac:dyDescent="0.25">
      <c r="B8520" s="9"/>
    </row>
    <row r="8521" spans="2:2" x14ac:dyDescent="0.25">
      <c r="B8521" s="9"/>
    </row>
    <row r="8522" spans="2:2" x14ac:dyDescent="0.25">
      <c r="B8522" s="9"/>
    </row>
    <row r="8523" spans="2:2" x14ac:dyDescent="0.25">
      <c r="B8523" s="9"/>
    </row>
    <row r="8524" spans="2:2" x14ac:dyDescent="0.25">
      <c r="B8524" s="9"/>
    </row>
    <row r="8525" spans="2:2" x14ac:dyDescent="0.25">
      <c r="B8525" s="9"/>
    </row>
    <row r="8526" spans="2:2" x14ac:dyDescent="0.25">
      <c r="B8526" s="9"/>
    </row>
    <row r="8527" spans="2:2" x14ac:dyDescent="0.25">
      <c r="B8527" s="9"/>
    </row>
    <row r="8528" spans="2:2" x14ac:dyDescent="0.25">
      <c r="B8528" s="9"/>
    </row>
    <row r="8529" spans="2:2" x14ac:dyDescent="0.25">
      <c r="B8529" s="9"/>
    </row>
    <row r="8530" spans="2:2" x14ac:dyDescent="0.25">
      <c r="B8530" s="9"/>
    </row>
    <row r="8531" spans="2:2" x14ac:dyDescent="0.25">
      <c r="B8531" s="9"/>
    </row>
    <row r="8532" spans="2:2" x14ac:dyDescent="0.25">
      <c r="B8532" s="9"/>
    </row>
    <row r="8533" spans="2:2" x14ac:dyDescent="0.25">
      <c r="B8533" s="9"/>
    </row>
    <row r="8534" spans="2:2" x14ac:dyDescent="0.25">
      <c r="B8534" s="9"/>
    </row>
    <row r="8535" spans="2:2" x14ac:dyDescent="0.25">
      <c r="B8535" s="9"/>
    </row>
    <row r="8536" spans="2:2" x14ac:dyDescent="0.25">
      <c r="B8536" s="9"/>
    </row>
    <row r="8537" spans="2:2" x14ac:dyDescent="0.25">
      <c r="B8537" s="9"/>
    </row>
    <row r="8538" spans="2:2" x14ac:dyDescent="0.25">
      <c r="B8538" s="9"/>
    </row>
    <row r="8539" spans="2:2" x14ac:dyDescent="0.25">
      <c r="B8539" s="9"/>
    </row>
    <row r="8540" spans="2:2" x14ac:dyDescent="0.25">
      <c r="B8540" s="9"/>
    </row>
    <row r="8541" spans="2:2" x14ac:dyDescent="0.25">
      <c r="B8541" s="9"/>
    </row>
    <row r="8542" spans="2:2" x14ac:dyDescent="0.25">
      <c r="B8542" s="9"/>
    </row>
    <row r="8543" spans="2:2" x14ac:dyDescent="0.25">
      <c r="B8543" s="9"/>
    </row>
    <row r="8544" spans="2:2" x14ac:dyDescent="0.25">
      <c r="B8544" s="9"/>
    </row>
    <row r="8545" spans="2:2" x14ac:dyDescent="0.25">
      <c r="B8545" s="9"/>
    </row>
    <row r="8546" spans="2:2" x14ac:dyDescent="0.25">
      <c r="B8546" s="9"/>
    </row>
    <row r="8547" spans="2:2" x14ac:dyDescent="0.25">
      <c r="B8547" s="9"/>
    </row>
    <row r="8548" spans="2:2" x14ac:dyDescent="0.25">
      <c r="B8548" s="9"/>
    </row>
    <row r="8549" spans="2:2" x14ac:dyDescent="0.25">
      <c r="B8549" s="9"/>
    </row>
    <row r="8550" spans="2:2" x14ac:dyDescent="0.25">
      <c r="B8550" s="9"/>
    </row>
    <row r="8551" spans="2:2" x14ac:dyDescent="0.25">
      <c r="B8551" s="9"/>
    </row>
    <row r="8552" spans="2:2" x14ac:dyDescent="0.25">
      <c r="B8552" s="9"/>
    </row>
    <row r="8553" spans="2:2" x14ac:dyDescent="0.25">
      <c r="B8553" s="9"/>
    </row>
    <row r="8554" spans="2:2" x14ac:dyDescent="0.25">
      <c r="B8554" s="9"/>
    </row>
    <row r="8555" spans="2:2" x14ac:dyDescent="0.25">
      <c r="B8555" s="9"/>
    </row>
    <row r="8556" spans="2:2" x14ac:dyDescent="0.25">
      <c r="B8556" s="9"/>
    </row>
    <row r="8557" spans="2:2" x14ac:dyDescent="0.25">
      <c r="B8557" s="9"/>
    </row>
    <row r="8558" spans="2:2" x14ac:dyDescent="0.25">
      <c r="B8558" s="9"/>
    </row>
    <row r="8559" spans="2:2" x14ac:dyDescent="0.25">
      <c r="B8559" s="9"/>
    </row>
    <row r="8560" spans="2:2" x14ac:dyDescent="0.25">
      <c r="B8560" s="9"/>
    </row>
    <row r="8561" spans="2:2" x14ac:dyDescent="0.25">
      <c r="B8561" s="9"/>
    </row>
    <row r="8562" spans="2:2" x14ac:dyDescent="0.25">
      <c r="B8562" s="9"/>
    </row>
    <row r="8563" spans="2:2" x14ac:dyDescent="0.25">
      <c r="B8563" s="9"/>
    </row>
    <row r="8564" spans="2:2" x14ac:dyDescent="0.25">
      <c r="B8564" s="9"/>
    </row>
    <row r="8565" spans="2:2" x14ac:dyDescent="0.25">
      <c r="B8565" s="9"/>
    </row>
    <row r="8566" spans="2:2" x14ac:dyDescent="0.25">
      <c r="B8566" s="9"/>
    </row>
    <row r="8567" spans="2:2" x14ac:dyDescent="0.25">
      <c r="B8567" s="9"/>
    </row>
    <row r="8568" spans="2:2" x14ac:dyDescent="0.25">
      <c r="B8568" s="9"/>
    </row>
    <row r="8569" spans="2:2" x14ac:dyDescent="0.25">
      <c r="B8569" s="9"/>
    </row>
    <row r="8570" spans="2:2" x14ac:dyDescent="0.25">
      <c r="B8570" s="9"/>
    </row>
    <row r="8571" spans="2:2" x14ac:dyDescent="0.25">
      <c r="B8571" s="9"/>
    </row>
    <row r="8572" spans="2:2" x14ac:dyDescent="0.25">
      <c r="B8572" s="9"/>
    </row>
    <row r="8573" spans="2:2" x14ac:dyDescent="0.25">
      <c r="B8573" s="9"/>
    </row>
    <row r="8574" spans="2:2" x14ac:dyDescent="0.25">
      <c r="B8574" s="9"/>
    </row>
    <row r="8575" spans="2:2" x14ac:dyDescent="0.25">
      <c r="B8575" s="9"/>
    </row>
    <row r="8576" spans="2:2" x14ac:dyDescent="0.25">
      <c r="B8576" s="9"/>
    </row>
    <row r="8577" spans="2:2" x14ac:dyDescent="0.25">
      <c r="B8577" s="9"/>
    </row>
    <row r="8578" spans="2:2" x14ac:dyDescent="0.25">
      <c r="B8578" s="9"/>
    </row>
    <row r="8579" spans="2:2" x14ac:dyDescent="0.25">
      <c r="B8579" s="9"/>
    </row>
    <row r="8580" spans="2:2" x14ac:dyDescent="0.25">
      <c r="B8580" s="9"/>
    </row>
    <row r="8581" spans="2:2" x14ac:dyDescent="0.25">
      <c r="B8581" s="9"/>
    </row>
    <row r="8582" spans="2:2" x14ac:dyDescent="0.25">
      <c r="B8582" s="9"/>
    </row>
    <row r="8583" spans="2:2" x14ac:dyDescent="0.25">
      <c r="B8583" s="9"/>
    </row>
    <row r="8584" spans="2:2" x14ac:dyDescent="0.25">
      <c r="B8584" s="9"/>
    </row>
    <row r="8585" spans="2:2" x14ac:dyDescent="0.25">
      <c r="B8585" s="9"/>
    </row>
    <row r="8586" spans="2:2" x14ac:dyDescent="0.25">
      <c r="B8586" s="9"/>
    </row>
    <row r="8587" spans="2:2" x14ac:dyDescent="0.25">
      <c r="B8587" s="9"/>
    </row>
    <row r="8588" spans="2:2" x14ac:dyDescent="0.25">
      <c r="B8588" s="9"/>
    </row>
    <row r="8589" spans="2:2" x14ac:dyDescent="0.25">
      <c r="B8589" s="9"/>
    </row>
    <row r="8590" spans="2:2" x14ac:dyDescent="0.25">
      <c r="B8590" s="9"/>
    </row>
    <row r="8591" spans="2:2" x14ac:dyDescent="0.25">
      <c r="B8591" s="9"/>
    </row>
    <row r="8592" spans="2:2" x14ac:dyDescent="0.25">
      <c r="B8592" s="9"/>
    </row>
    <row r="8593" spans="2:2" x14ac:dyDescent="0.25">
      <c r="B8593" s="9"/>
    </row>
    <row r="8594" spans="2:2" x14ac:dyDescent="0.25">
      <c r="B8594" s="9"/>
    </row>
    <row r="8595" spans="2:2" x14ac:dyDescent="0.25">
      <c r="B8595" s="9"/>
    </row>
    <row r="8596" spans="2:2" x14ac:dyDescent="0.25">
      <c r="B8596" s="9"/>
    </row>
    <row r="8597" spans="2:2" x14ac:dyDescent="0.25">
      <c r="B8597" s="9"/>
    </row>
    <row r="8598" spans="2:2" x14ac:dyDescent="0.25">
      <c r="B8598" s="9"/>
    </row>
    <row r="8599" spans="2:2" x14ac:dyDescent="0.25">
      <c r="B8599" s="9"/>
    </row>
    <row r="8600" spans="2:2" x14ac:dyDescent="0.25">
      <c r="B8600" s="9"/>
    </row>
    <row r="8601" spans="2:2" x14ac:dyDescent="0.25">
      <c r="B8601" s="9"/>
    </row>
    <row r="8602" spans="2:2" x14ac:dyDescent="0.25">
      <c r="B8602" s="9"/>
    </row>
    <row r="8603" spans="2:2" x14ac:dyDescent="0.25">
      <c r="B8603" s="9"/>
    </row>
    <row r="8604" spans="2:2" x14ac:dyDescent="0.25">
      <c r="B8604" s="9"/>
    </row>
    <row r="8605" spans="2:2" x14ac:dyDescent="0.25">
      <c r="B8605" s="9"/>
    </row>
    <row r="8606" spans="2:2" x14ac:dyDescent="0.25">
      <c r="B8606" s="9"/>
    </row>
    <row r="8607" spans="2:2" x14ac:dyDescent="0.25">
      <c r="B8607" s="9"/>
    </row>
    <row r="8608" spans="2:2" x14ac:dyDescent="0.25">
      <c r="B8608" s="9"/>
    </row>
    <row r="8609" spans="2:2" x14ac:dyDescent="0.25">
      <c r="B8609" s="9"/>
    </row>
    <row r="8610" spans="2:2" x14ac:dyDescent="0.25">
      <c r="B8610" s="9"/>
    </row>
    <row r="8611" spans="2:2" x14ac:dyDescent="0.25">
      <c r="B8611" s="9"/>
    </row>
    <row r="8612" spans="2:2" x14ac:dyDescent="0.25">
      <c r="B8612" s="9"/>
    </row>
    <row r="8613" spans="2:2" x14ac:dyDescent="0.25">
      <c r="B8613" s="9"/>
    </row>
    <row r="8614" spans="2:2" x14ac:dyDescent="0.25">
      <c r="B8614" s="9"/>
    </row>
    <row r="8615" spans="2:2" x14ac:dyDescent="0.25">
      <c r="B8615" s="9"/>
    </row>
    <row r="8616" spans="2:2" x14ac:dyDescent="0.25">
      <c r="B8616" s="9"/>
    </row>
    <row r="8617" spans="2:2" x14ac:dyDescent="0.25">
      <c r="B8617" s="9"/>
    </row>
    <row r="8618" spans="2:2" x14ac:dyDescent="0.25">
      <c r="B8618" s="9"/>
    </row>
    <row r="8619" spans="2:2" x14ac:dyDescent="0.25">
      <c r="B8619" s="9"/>
    </row>
    <row r="8620" spans="2:2" x14ac:dyDescent="0.25">
      <c r="B8620" s="9"/>
    </row>
    <row r="8621" spans="2:2" x14ac:dyDescent="0.25">
      <c r="B8621" s="9"/>
    </row>
    <row r="8622" spans="2:2" x14ac:dyDescent="0.25">
      <c r="B8622" s="9"/>
    </row>
    <row r="8623" spans="2:2" x14ac:dyDescent="0.25">
      <c r="B8623" s="9"/>
    </row>
    <row r="8624" spans="2:2" x14ac:dyDescent="0.25">
      <c r="B8624" s="9"/>
    </row>
    <row r="8625" spans="2:2" x14ac:dyDescent="0.25">
      <c r="B8625" s="9"/>
    </row>
    <row r="8626" spans="2:2" x14ac:dyDescent="0.25">
      <c r="B8626" s="9"/>
    </row>
    <row r="8627" spans="2:2" x14ac:dyDescent="0.25">
      <c r="B8627" s="9"/>
    </row>
    <row r="8628" spans="2:2" x14ac:dyDescent="0.25">
      <c r="B8628" s="9"/>
    </row>
    <row r="8629" spans="2:2" x14ac:dyDescent="0.25">
      <c r="B8629" s="9"/>
    </row>
    <row r="8630" spans="2:2" x14ac:dyDescent="0.25">
      <c r="B8630" s="9"/>
    </row>
    <row r="8631" spans="2:2" x14ac:dyDescent="0.25">
      <c r="B8631" s="9"/>
    </row>
    <row r="8632" spans="2:2" x14ac:dyDescent="0.25">
      <c r="B8632" s="9"/>
    </row>
    <row r="8633" spans="2:2" x14ac:dyDescent="0.25">
      <c r="B8633" s="9"/>
    </row>
    <row r="8634" spans="2:2" x14ac:dyDescent="0.25">
      <c r="B8634" s="9"/>
    </row>
    <row r="8635" spans="2:2" x14ac:dyDescent="0.25">
      <c r="B8635" s="9"/>
    </row>
    <row r="8636" spans="2:2" x14ac:dyDescent="0.25">
      <c r="B8636" s="9"/>
    </row>
    <row r="8637" spans="2:2" x14ac:dyDescent="0.25">
      <c r="B8637" s="9"/>
    </row>
    <row r="8638" spans="2:2" x14ac:dyDescent="0.25">
      <c r="B8638" s="9"/>
    </row>
    <row r="8639" spans="2:2" x14ac:dyDescent="0.25">
      <c r="B8639" s="9"/>
    </row>
    <row r="8640" spans="2:2" x14ac:dyDescent="0.25">
      <c r="B8640" s="9"/>
    </row>
    <row r="8641" spans="2:2" x14ac:dyDescent="0.25">
      <c r="B8641" s="9"/>
    </row>
    <row r="8642" spans="2:2" x14ac:dyDescent="0.25">
      <c r="B8642" s="9"/>
    </row>
    <row r="8643" spans="2:2" x14ac:dyDescent="0.25">
      <c r="B8643" s="9"/>
    </row>
    <row r="8644" spans="2:2" x14ac:dyDescent="0.25">
      <c r="B8644" s="9"/>
    </row>
    <row r="8645" spans="2:2" x14ac:dyDescent="0.25">
      <c r="B8645" s="9"/>
    </row>
    <row r="8646" spans="2:2" x14ac:dyDescent="0.25">
      <c r="B8646" s="9"/>
    </row>
    <row r="8647" spans="2:2" x14ac:dyDescent="0.25">
      <c r="B8647" s="9"/>
    </row>
    <row r="8648" spans="2:2" x14ac:dyDescent="0.25">
      <c r="B8648" s="9"/>
    </row>
    <row r="8649" spans="2:2" x14ac:dyDescent="0.25">
      <c r="B8649" s="9"/>
    </row>
    <row r="8650" spans="2:2" x14ac:dyDescent="0.25">
      <c r="B8650" s="9"/>
    </row>
    <row r="8651" spans="2:2" x14ac:dyDescent="0.25">
      <c r="B8651" s="9"/>
    </row>
    <row r="8652" spans="2:2" x14ac:dyDescent="0.25">
      <c r="B8652" s="9"/>
    </row>
    <row r="8653" spans="2:2" x14ac:dyDescent="0.25">
      <c r="B8653" s="9"/>
    </row>
    <row r="8654" spans="2:2" x14ac:dyDescent="0.25">
      <c r="B8654" s="9"/>
    </row>
    <row r="8655" spans="2:2" x14ac:dyDescent="0.25">
      <c r="B8655" s="9"/>
    </row>
    <row r="8656" spans="2:2" x14ac:dyDescent="0.25">
      <c r="B8656" s="9"/>
    </row>
    <row r="8657" spans="2:2" x14ac:dyDescent="0.25">
      <c r="B8657" s="9"/>
    </row>
    <row r="8658" spans="2:2" x14ac:dyDescent="0.25">
      <c r="B8658" s="9"/>
    </row>
    <row r="8659" spans="2:2" x14ac:dyDescent="0.25">
      <c r="B8659" s="9"/>
    </row>
    <row r="8660" spans="2:2" x14ac:dyDescent="0.25">
      <c r="B8660" s="9"/>
    </row>
    <row r="8661" spans="2:2" x14ac:dyDescent="0.25">
      <c r="B8661" s="9"/>
    </row>
    <row r="8662" spans="2:2" x14ac:dyDescent="0.25">
      <c r="B8662" s="9"/>
    </row>
    <row r="8663" spans="2:2" x14ac:dyDescent="0.25">
      <c r="B8663" s="9"/>
    </row>
    <row r="8664" spans="2:2" x14ac:dyDescent="0.25">
      <c r="B8664" s="9"/>
    </row>
    <row r="8665" spans="2:2" x14ac:dyDescent="0.25">
      <c r="B8665" s="9"/>
    </row>
    <row r="8666" spans="2:2" x14ac:dyDescent="0.25">
      <c r="B8666" s="9"/>
    </row>
    <row r="8667" spans="2:2" x14ac:dyDescent="0.25">
      <c r="B8667" s="9"/>
    </row>
    <row r="8668" spans="2:2" x14ac:dyDescent="0.25">
      <c r="B8668" s="9"/>
    </row>
    <row r="8669" spans="2:2" x14ac:dyDescent="0.25">
      <c r="B8669" s="9"/>
    </row>
    <row r="8670" spans="2:2" x14ac:dyDescent="0.25">
      <c r="B8670" s="9"/>
    </row>
    <row r="8671" spans="2:2" x14ac:dyDescent="0.25">
      <c r="B8671" s="9"/>
    </row>
    <row r="8672" spans="2:2" x14ac:dyDescent="0.25">
      <c r="B8672" s="9"/>
    </row>
    <row r="8673" spans="2:2" x14ac:dyDescent="0.25">
      <c r="B8673" s="9"/>
    </row>
    <row r="8674" spans="2:2" x14ac:dyDescent="0.25">
      <c r="B8674" s="9"/>
    </row>
    <row r="8675" spans="2:2" x14ac:dyDescent="0.25">
      <c r="B8675" s="9"/>
    </row>
    <row r="8676" spans="2:2" x14ac:dyDescent="0.25">
      <c r="B8676" s="9"/>
    </row>
    <row r="8677" spans="2:2" x14ac:dyDescent="0.25">
      <c r="B8677" s="9"/>
    </row>
    <row r="8678" spans="2:2" x14ac:dyDescent="0.25">
      <c r="B8678" s="9"/>
    </row>
    <row r="8679" spans="2:2" x14ac:dyDescent="0.25">
      <c r="B8679" s="9"/>
    </row>
    <row r="8680" spans="2:2" x14ac:dyDescent="0.25">
      <c r="B8680" s="9"/>
    </row>
    <row r="8681" spans="2:2" x14ac:dyDescent="0.25">
      <c r="B8681" s="9"/>
    </row>
    <row r="8682" spans="2:2" x14ac:dyDescent="0.25">
      <c r="B8682" s="9"/>
    </row>
    <row r="8683" spans="2:2" x14ac:dyDescent="0.25">
      <c r="B8683" s="9"/>
    </row>
    <row r="8684" spans="2:2" x14ac:dyDescent="0.25">
      <c r="B8684" s="9"/>
    </row>
    <row r="8685" spans="2:2" x14ac:dyDescent="0.25">
      <c r="B8685" s="9"/>
    </row>
    <row r="8686" spans="2:2" x14ac:dyDescent="0.25">
      <c r="B8686" s="9"/>
    </row>
    <row r="8687" spans="2:2" x14ac:dyDescent="0.25">
      <c r="B8687" s="9"/>
    </row>
    <row r="8688" spans="2:2" x14ac:dyDescent="0.25">
      <c r="B8688" s="9"/>
    </row>
    <row r="8689" spans="2:2" x14ac:dyDescent="0.25">
      <c r="B8689" s="9"/>
    </row>
    <row r="8690" spans="2:2" x14ac:dyDescent="0.25">
      <c r="B8690" s="9"/>
    </row>
    <row r="8691" spans="2:2" x14ac:dyDescent="0.25">
      <c r="B8691" s="9"/>
    </row>
    <row r="8692" spans="2:2" x14ac:dyDescent="0.25">
      <c r="B8692" s="9"/>
    </row>
    <row r="8693" spans="2:2" x14ac:dyDescent="0.25">
      <c r="B8693" s="9"/>
    </row>
    <row r="8694" spans="2:2" x14ac:dyDescent="0.25">
      <c r="B8694" s="9"/>
    </row>
    <row r="8695" spans="2:2" x14ac:dyDescent="0.25">
      <c r="B8695" s="9"/>
    </row>
    <row r="8696" spans="2:2" x14ac:dyDescent="0.25">
      <c r="B8696" s="9"/>
    </row>
    <row r="8697" spans="2:2" x14ac:dyDescent="0.25">
      <c r="B8697" s="9"/>
    </row>
    <row r="8698" spans="2:2" x14ac:dyDescent="0.25">
      <c r="B8698" s="9"/>
    </row>
    <row r="8699" spans="2:2" x14ac:dyDescent="0.25">
      <c r="B8699" s="9"/>
    </row>
    <row r="8700" spans="2:2" x14ac:dyDescent="0.25">
      <c r="B8700" s="9"/>
    </row>
    <row r="8701" spans="2:2" x14ac:dyDescent="0.25">
      <c r="B8701" s="9"/>
    </row>
    <row r="8702" spans="2:2" x14ac:dyDescent="0.25">
      <c r="B8702" s="9"/>
    </row>
    <row r="8703" spans="2:2" x14ac:dyDescent="0.25">
      <c r="B8703" s="9"/>
    </row>
    <row r="8704" spans="2:2" x14ac:dyDescent="0.25">
      <c r="B8704" s="9"/>
    </row>
    <row r="8705" spans="2:2" x14ac:dyDescent="0.25">
      <c r="B8705" s="9"/>
    </row>
    <row r="8706" spans="2:2" x14ac:dyDescent="0.25">
      <c r="B8706" s="9"/>
    </row>
    <row r="8707" spans="2:2" x14ac:dyDescent="0.25">
      <c r="B8707" s="9"/>
    </row>
    <row r="8708" spans="2:2" x14ac:dyDescent="0.25">
      <c r="B8708" s="9"/>
    </row>
    <row r="8709" spans="2:2" x14ac:dyDescent="0.25">
      <c r="B8709" s="9"/>
    </row>
    <row r="8710" spans="2:2" x14ac:dyDescent="0.25">
      <c r="B8710" s="9"/>
    </row>
    <row r="8711" spans="2:2" x14ac:dyDescent="0.25">
      <c r="B8711" s="9"/>
    </row>
    <row r="8712" spans="2:2" x14ac:dyDescent="0.25">
      <c r="B8712" s="9"/>
    </row>
    <row r="8713" spans="2:2" x14ac:dyDescent="0.25">
      <c r="B8713" s="9"/>
    </row>
    <row r="8714" spans="2:2" x14ac:dyDescent="0.25">
      <c r="B8714" s="9"/>
    </row>
    <row r="8715" spans="2:2" x14ac:dyDescent="0.25">
      <c r="B8715" s="9"/>
    </row>
    <row r="8716" spans="2:2" x14ac:dyDescent="0.25">
      <c r="B8716" s="9"/>
    </row>
    <row r="8717" spans="2:2" x14ac:dyDescent="0.25">
      <c r="B8717" s="9"/>
    </row>
    <row r="8718" spans="2:2" x14ac:dyDescent="0.25">
      <c r="B8718" s="9"/>
    </row>
    <row r="8719" spans="2:2" x14ac:dyDescent="0.25">
      <c r="B8719" s="9"/>
    </row>
    <row r="8720" spans="2:2" x14ac:dyDescent="0.25">
      <c r="B8720" s="9"/>
    </row>
    <row r="8721" spans="2:2" x14ac:dyDescent="0.25">
      <c r="B8721" s="9"/>
    </row>
    <row r="8722" spans="2:2" x14ac:dyDescent="0.25">
      <c r="B8722" s="9"/>
    </row>
    <row r="8723" spans="2:2" x14ac:dyDescent="0.25">
      <c r="B8723" s="9"/>
    </row>
    <row r="8724" spans="2:2" x14ac:dyDescent="0.25">
      <c r="B8724" s="9"/>
    </row>
    <row r="8725" spans="2:2" x14ac:dyDescent="0.25">
      <c r="B8725" s="9"/>
    </row>
    <row r="8726" spans="2:2" x14ac:dyDescent="0.25">
      <c r="B8726" s="9"/>
    </row>
    <row r="8727" spans="2:2" x14ac:dyDescent="0.25">
      <c r="B8727" s="9"/>
    </row>
    <row r="8728" spans="2:2" x14ac:dyDescent="0.25">
      <c r="B8728" s="9"/>
    </row>
    <row r="8729" spans="2:2" x14ac:dyDescent="0.25">
      <c r="B8729" s="9"/>
    </row>
    <row r="8730" spans="2:2" x14ac:dyDescent="0.25">
      <c r="B8730" s="9"/>
    </row>
    <row r="8731" spans="2:2" x14ac:dyDescent="0.25">
      <c r="B8731" s="9"/>
    </row>
    <row r="8732" spans="2:2" x14ac:dyDescent="0.25">
      <c r="B8732" s="9"/>
    </row>
    <row r="8733" spans="2:2" x14ac:dyDescent="0.25">
      <c r="B8733" s="9"/>
    </row>
    <row r="8734" spans="2:2" x14ac:dyDescent="0.25">
      <c r="B8734" s="9"/>
    </row>
    <row r="8735" spans="2:2" x14ac:dyDescent="0.25">
      <c r="B8735" s="9"/>
    </row>
    <row r="8736" spans="2:2" x14ac:dyDescent="0.25">
      <c r="B8736" s="9"/>
    </row>
    <row r="8737" spans="2:2" x14ac:dyDescent="0.25">
      <c r="B8737" s="9"/>
    </row>
    <row r="8738" spans="2:2" x14ac:dyDescent="0.25">
      <c r="B8738" s="9"/>
    </row>
    <row r="8739" spans="2:2" x14ac:dyDescent="0.25">
      <c r="B8739" s="9"/>
    </row>
    <row r="8740" spans="2:2" x14ac:dyDescent="0.25">
      <c r="B8740" s="9"/>
    </row>
    <row r="8741" spans="2:2" x14ac:dyDescent="0.25">
      <c r="B8741" s="9"/>
    </row>
    <row r="8742" spans="2:2" x14ac:dyDescent="0.25">
      <c r="B8742" s="9"/>
    </row>
    <row r="8743" spans="2:2" x14ac:dyDescent="0.25">
      <c r="B8743" s="9"/>
    </row>
    <row r="8744" spans="2:2" x14ac:dyDescent="0.25">
      <c r="B8744" s="9"/>
    </row>
    <row r="8745" spans="2:2" x14ac:dyDescent="0.25">
      <c r="B8745" s="9"/>
    </row>
    <row r="8746" spans="2:2" x14ac:dyDescent="0.25">
      <c r="B8746" s="9"/>
    </row>
    <row r="8747" spans="2:2" x14ac:dyDescent="0.25">
      <c r="B8747" s="9"/>
    </row>
    <row r="8748" spans="2:2" x14ac:dyDescent="0.25">
      <c r="B8748" s="9"/>
    </row>
    <row r="8749" spans="2:2" x14ac:dyDescent="0.25">
      <c r="B8749" s="9"/>
    </row>
    <row r="8750" spans="2:2" x14ac:dyDescent="0.25">
      <c r="B8750" s="9"/>
    </row>
    <row r="8751" spans="2:2" x14ac:dyDescent="0.25">
      <c r="B8751" s="9"/>
    </row>
    <row r="8752" spans="2:2" x14ac:dyDescent="0.25">
      <c r="B8752" s="9"/>
    </row>
    <row r="8753" spans="2:2" x14ac:dyDescent="0.25">
      <c r="B8753" s="9"/>
    </row>
    <row r="8754" spans="2:2" x14ac:dyDescent="0.25">
      <c r="B8754" s="9"/>
    </row>
    <row r="8755" spans="2:2" x14ac:dyDescent="0.25">
      <c r="B8755" s="9"/>
    </row>
    <row r="8756" spans="2:2" x14ac:dyDescent="0.25">
      <c r="B8756" s="9"/>
    </row>
    <row r="8757" spans="2:2" x14ac:dyDescent="0.25">
      <c r="B8757" s="9"/>
    </row>
    <row r="8758" spans="2:2" x14ac:dyDescent="0.25">
      <c r="B8758" s="9"/>
    </row>
    <row r="8759" spans="2:2" x14ac:dyDescent="0.25">
      <c r="B8759" s="9"/>
    </row>
    <row r="8760" spans="2:2" x14ac:dyDescent="0.25">
      <c r="B8760" s="9"/>
    </row>
    <row r="8761" spans="2:2" x14ac:dyDescent="0.25">
      <c r="B8761" s="9"/>
    </row>
    <row r="8762" spans="2:2" x14ac:dyDescent="0.25">
      <c r="B8762" s="9"/>
    </row>
    <row r="8763" spans="2:2" x14ac:dyDescent="0.25">
      <c r="B8763" s="9"/>
    </row>
    <row r="8764" spans="2:2" x14ac:dyDescent="0.25">
      <c r="B8764" s="9"/>
    </row>
    <row r="8765" spans="2:2" x14ac:dyDescent="0.25">
      <c r="B8765" s="9"/>
    </row>
    <row r="8766" spans="2:2" x14ac:dyDescent="0.25">
      <c r="B8766" s="9"/>
    </row>
    <row r="8767" spans="2:2" x14ac:dyDescent="0.25">
      <c r="B8767" s="9"/>
    </row>
    <row r="8768" spans="2:2" x14ac:dyDescent="0.25">
      <c r="B8768" s="9"/>
    </row>
    <row r="8769" spans="2:2" x14ac:dyDescent="0.25">
      <c r="B8769" s="9"/>
    </row>
    <row r="8770" spans="2:2" x14ac:dyDescent="0.25">
      <c r="B8770" s="9"/>
    </row>
    <row r="8771" spans="2:2" x14ac:dyDescent="0.25">
      <c r="B8771" s="9"/>
    </row>
    <row r="8772" spans="2:2" x14ac:dyDescent="0.25">
      <c r="B8772" s="9"/>
    </row>
    <row r="8773" spans="2:2" x14ac:dyDescent="0.25">
      <c r="B8773" s="9"/>
    </row>
    <row r="8774" spans="2:2" x14ac:dyDescent="0.25">
      <c r="B8774" s="9"/>
    </row>
    <row r="8775" spans="2:2" x14ac:dyDescent="0.25">
      <c r="B8775" s="9"/>
    </row>
    <row r="8776" spans="2:2" x14ac:dyDescent="0.25">
      <c r="B8776" s="9"/>
    </row>
    <row r="8777" spans="2:2" x14ac:dyDescent="0.25">
      <c r="B8777" s="9"/>
    </row>
    <row r="8778" spans="2:2" x14ac:dyDescent="0.25">
      <c r="B8778" s="9"/>
    </row>
    <row r="8779" spans="2:2" x14ac:dyDescent="0.25">
      <c r="B8779" s="9"/>
    </row>
    <row r="8780" spans="2:2" x14ac:dyDescent="0.25">
      <c r="B8780" s="9"/>
    </row>
    <row r="8781" spans="2:2" x14ac:dyDescent="0.25">
      <c r="B8781" s="9"/>
    </row>
    <row r="8782" spans="2:2" x14ac:dyDescent="0.25">
      <c r="B8782" s="9"/>
    </row>
    <row r="8783" spans="2:2" x14ac:dyDescent="0.25">
      <c r="B8783" s="9"/>
    </row>
    <row r="8784" spans="2:2" x14ac:dyDescent="0.25">
      <c r="B8784" s="9"/>
    </row>
    <row r="8785" spans="2:2" x14ac:dyDescent="0.25">
      <c r="B8785" s="9"/>
    </row>
    <row r="8786" spans="2:2" x14ac:dyDescent="0.25">
      <c r="B8786" s="9"/>
    </row>
    <row r="8787" spans="2:2" x14ac:dyDescent="0.25">
      <c r="B8787" s="9"/>
    </row>
    <row r="8788" spans="2:2" x14ac:dyDescent="0.25">
      <c r="B8788" s="9"/>
    </row>
    <row r="8789" spans="2:2" x14ac:dyDescent="0.25">
      <c r="B8789" s="9"/>
    </row>
    <row r="8790" spans="2:2" x14ac:dyDescent="0.25">
      <c r="B8790" s="9"/>
    </row>
    <row r="8791" spans="2:2" x14ac:dyDescent="0.25">
      <c r="B8791" s="9"/>
    </row>
    <row r="8792" spans="2:2" x14ac:dyDescent="0.25">
      <c r="B8792" s="9"/>
    </row>
    <row r="8793" spans="2:2" x14ac:dyDescent="0.25">
      <c r="B8793" s="9"/>
    </row>
    <row r="8794" spans="2:2" x14ac:dyDescent="0.25">
      <c r="B8794" s="9"/>
    </row>
    <row r="8795" spans="2:2" x14ac:dyDescent="0.25">
      <c r="B8795" s="9"/>
    </row>
    <row r="8796" spans="2:2" x14ac:dyDescent="0.25">
      <c r="B8796" s="9"/>
    </row>
    <row r="8797" spans="2:2" x14ac:dyDescent="0.25">
      <c r="B8797" s="9"/>
    </row>
    <row r="8798" spans="2:2" x14ac:dyDescent="0.25">
      <c r="B8798" s="9"/>
    </row>
    <row r="8799" spans="2:2" x14ac:dyDescent="0.25">
      <c r="B8799" s="9"/>
    </row>
    <row r="8800" spans="2:2" x14ac:dyDescent="0.25">
      <c r="B8800" s="9"/>
    </row>
    <row r="8801" spans="2:2" x14ac:dyDescent="0.25">
      <c r="B8801" s="9"/>
    </row>
    <row r="8802" spans="2:2" x14ac:dyDescent="0.25">
      <c r="B8802" s="9"/>
    </row>
    <row r="8803" spans="2:2" x14ac:dyDescent="0.25">
      <c r="B8803" s="9"/>
    </row>
    <row r="8804" spans="2:2" x14ac:dyDescent="0.25">
      <c r="B8804" s="9"/>
    </row>
    <row r="8805" spans="2:2" x14ac:dyDescent="0.25">
      <c r="B8805" s="9"/>
    </row>
    <row r="8806" spans="2:2" x14ac:dyDescent="0.25">
      <c r="B8806" s="9"/>
    </row>
    <row r="8807" spans="2:2" x14ac:dyDescent="0.25">
      <c r="B8807" s="9"/>
    </row>
    <row r="8808" spans="2:2" x14ac:dyDescent="0.25">
      <c r="B8808" s="9"/>
    </row>
    <row r="8809" spans="2:2" x14ac:dyDescent="0.25">
      <c r="B8809" s="9"/>
    </row>
    <row r="8810" spans="2:2" x14ac:dyDescent="0.25">
      <c r="B8810" s="9"/>
    </row>
    <row r="8811" spans="2:2" x14ac:dyDescent="0.25">
      <c r="B8811" s="9"/>
    </row>
    <row r="8812" spans="2:2" x14ac:dyDescent="0.25">
      <c r="B8812" s="9"/>
    </row>
    <row r="8813" spans="2:2" x14ac:dyDescent="0.25">
      <c r="B8813" s="9"/>
    </row>
    <row r="8814" spans="2:2" x14ac:dyDescent="0.25">
      <c r="B8814" s="9"/>
    </row>
    <row r="8815" spans="2:2" x14ac:dyDescent="0.25">
      <c r="B8815" s="9"/>
    </row>
    <row r="8816" spans="2:2" x14ac:dyDescent="0.25">
      <c r="B8816" s="9"/>
    </row>
    <row r="8817" spans="2:2" x14ac:dyDescent="0.25">
      <c r="B8817" s="9"/>
    </row>
    <row r="8818" spans="2:2" x14ac:dyDescent="0.25">
      <c r="B8818" s="9"/>
    </row>
    <row r="8819" spans="2:2" x14ac:dyDescent="0.25">
      <c r="B8819" s="9"/>
    </row>
    <row r="8820" spans="2:2" x14ac:dyDescent="0.25">
      <c r="B8820" s="9"/>
    </row>
    <row r="8821" spans="2:2" x14ac:dyDescent="0.25">
      <c r="B8821" s="9"/>
    </row>
    <row r="8822" spans="2:2" x14ac:dyDescent="0.25">
      <c r="B8822" s="9"/>
    </row>
    <row r="8823" spans="2:2" x14ac:dyDescent="0.25">
      <c r="B8823" s="9"/>
    </row>
    <row r="8824" spans="2:2" x14ac:dyDescent="0.25">
      <c r="B8824" s="9"/>
    </row>
    <row r="8825" spans="2:2" x14ac:dyDescent="0.25">
      <c r="B8825" s="9"/>
    </row>
    <row r="8826" spans="2:2" x14ac:dyDescent="0.25">
      <c r="B8826" s="9"/>
    </row>
    <row r="8827" spans="2:2" x14ac:dyDescent="0.25">
      <c r="B8827" s="9"/>
    </row>
    <row r="8828" spans="2:2" x14ac:dyDescent="0.25">
      <c r="B8828" s="9"/>
    </row>
    <row r="8829" spans="2:2" x14ac:dyDescent="0.25">
      <c r="B8829" s="9"/>
    </row>
    <row r="8830" spans="2:2" x14ac:dyDescent="0.25">
      <c r="B8830" s="9"/>
    </row>
    <row r="8831" spans="2:2" x14ac:dyDescent="0.25">
      <c r="B8831" s="9"/>
    </row>
    <row r="8832" spans="2:2" x14ac:dyDescent="0.25">
      <c r="B8832" s="9"/>
    </row>
    <row r="8833" spans="2:2" x14ac:dyDescent="0.25">
      <c r="B8833" s="9"/>
    </row>
    <row r="8834" spans="2:2" x14ac:dyDescent="0.25">
      <c r="B8834" s="9"/>
    </row>
    <row r="8835" spans="2:2" x14ac:dyDescent="0.25">
      <c r="B8835" s="9"/>
    </row>
    <row r="8836" spans="2:2" x14ac:dyDescent="0.25">
      <c r="B8836" s="9"/>
    </row>
    <row r="8837" spans="2:2" x14ac:dyDescent="0.25">
      <c r="B8837" s="9"/>
    </row>
    <row r="8838" spans="2:2" x14ac:dyDescent="0.25">
      <c r="B8838" s="9"/>
    </row>
    <row r="8839" spans="2:2" x14ac:dyDescent="0.25">
      <c r="B8839" s="9"/>
    </row>
    <row r="8840" spans="2:2" x14ac:dyDescent="0.25">
      <c r="B8840" s="9"/>
    </row>
    <row r="8841" spans="2:2" x14ac:dyDescent="0.25">
      <c r="B8841" s="9"/>
    </row>
    <row r="8842" spans="2:2" x14ac:dyDescent="0.25">
      <c r="B8842" s="9"/>
    </row>
    <row r="8843" spans="2:2" x14ac:dyDescent="0.25">
      <c r="B8843" s="9"/>
    </row>
    <row r="8844" spans="2:2" x14ac:dyDescent="0.25">
      <c r="B8844" s="9"/>
    </row>
    <row r="8845" spans="2:2" x14ac:dyDescent="0.25">
      <c r="B8845" s="9"/>
    </row>
    <row r="8846" spans="2:2" x14ac:dyDescent="0.25">
      <c r="B8846" s="9"/>
    </row>
    <row r="8847" spans="2:2" x14ac:dyDescent="0.25">
      <c r="B8847" s="9"/>
    </row>
    <row r="8848" spans="2:2" x14ac:dyDescent="0.25">
      <c r="B8848" s="9"/>
    </row>
    <row r="8849" spans="2:2" x14ac:dyDescent="0.25">
      <c r="B8849" s="9"/>
    </row>
    <row r="8850" spans="2:2" x14ac:dyDescent="0.25">
      <c r="B8850" s="9"/>
    </row>
    <row r="8851" spans="2:2" x14ac:dyDescent="0.25">
      <c r="B8851" s="9"/>
    </row>
    <row r="8852" spans="2:2" x14ac:dyDescent="0.25">
      <c r="B8852" s="9"/>
    </row>
    <row r="8853" spans="2:2" x14ac:dyDescent="0.25">
      <c r="B8853" s="9"/>
    </row>
    <row r="8854" spans="2:2" x14ac:dyDescent="0.25">
      <c r="B8854" s="9"/>
    </row>
    <row r="8855" spans="2:2" x14ac:dyDescent="0.25">
      <c r="B8855" s="9"/>
    </row>
    <row r="8856" spans="2:2" x14ac:dyDescent="0.25">
      <c r="B8856" s="9"/>
    </row>
    <row r="8857" spans="2:2" x14ac:dyDescent="0.25">
      <c r="B8857" s="9"/>
    </row>
    <row r="8858" spans="2:2" x14ac:dyDescent="0.25">
      <c r="B8858" s="9"/>
    </row>
    <row r="8859" spans="2:2" x14ac:dyDescent="0.25">
      <c r="B8859" s="9"/>
    </row>
    <row r="8860" spans="2:2" x14ac:dyDescent="0.25">
      <c r="B8860" s="9"/>
    </row>
    <row r="8861" spans="2:2" x14ac:dyDescent="0.25">
      <c r="B8861" s="9"/>
    </row>
    <row r="8862" spans="2:2" x14ac:dyDescent="0.25">
      <c r="B8862" s="9"/>
    </row>
    <row r="8863" spans="2:2" x14ac:dyDescent="0.25">
      <c r="B8863" s="9"/>
    </row>
    <row r="8864" spans="2:2" x14ac:dyDescent="0.25">
      <c r="B8864" s="9"/>
    </row>
    <row r="8865" spans="2:2" x14ac:dyDescent="0.25">
      <c r="B8865" s="9"/>
    </row>
    <row r="8866" spans="2:2" x14ac:dyDescent="0.25">
      <c r="B8866" s="9"/>
    </row>
    <row r="8867" spans="2:2" x14ac:dyDescent="0.25">
      <c r="B8867" s="9"/>
    </row>
    <row r="8868" spans="2:2" x14ac:dyDescent="0.25">
      <c r="B8868" s="9"/>
    </row>
    <row r="8869" spans="2:2" x14ac:dyDescent="0.25">
      <c r="B8869" s="9"/>
    </row>
    <row r="8870" spans="2:2" x14ac:dyDescent="0.25">
      <c r="B8870" s="9"/>
    </row>
    <row r="8871" spans="2:2" x14ac:dyDescent="0.25">
      <c r="B8871" s="9"/>
    </row>
    <row r="8872" spans="2:2" x14ac:dyDescent="0.25">
      <c r="B8872" s="9"/>
    </row>
    <row r="8873" spans="2:2" x14ac:dyDescent="0.25">
      <c r="B8873" s="9"/>
    </row>
    <row r="8874" spans="2:2" x14ac:dyDescent="0.25">
      <c r="B8874" s="9"/>
    </row>
    <row r="8875" spans="2:2" x14ac:dyDescent="0.25">
      <c r="B8875" s="9"/>
    </row>
    <row r="8876" spans="2:2" x14ac:dyDescent="0.25">
      <c r="B8876" s="9"/>
    </row>
    <row r="8877" spans="2:2" x14ac:dyDescent="0.25">
      <c r="B8877" s="9"/>
    </row>
    <row r="8878" spans="2:2" x14ac:dyDescent="0.25">
      <c r="B8878" s="9"/>
    </row>
    <row r="8879" spans="2:2" x14ac:dyDescent="0.25">
      <c r="B8879" s="9"/>
    </row>
    <row r="8880" spans="2:2" x14ac:dyDescent="0.25">
      <c r="B8880" s="9"/>
    </row>
    <row r="8881" spans="2:2" x14ac:dyDescent="0.25">
      <c r="B8881" s="9"/>
    </row>
    <row r="8882" spans="2:2" x14ac:dyDescent="0.25">
      <c r="B8882" s="9"/>
    </row>
    <row r="8883" spans="2:2" x14ac:dyDescent="0.25">
      <c r="B8883" s="9"/>
    </row>
    <row r="8884" spans="2:2" x14ac:dyDescent="0.25">
      <c r="B8884" s="9"/>
    </row>
    <row r="8885" spans="2:2" x14ac:dyDescent="0.25">
      <c r="B8885" s="9"/>
    </row>
    <row r="8886" spans="2:2" x14ac:dyDescent="0.25">
      <c r="B8886" s="9"/>
    </row>
    <row r="8887" spans="2:2" x14ac:dyDescent="0.25">
      <c r="B8887" s="9"/>
    </row>
    <row r="8888" spans="2:2" x14ac:dyDescent="0.25">
      <c r="B8888" s="9"/>
    </row>
    <row r="8889" spans="2:2" x14ac:dyDescent="0.25">
      <c r="B8889" s="9"/>
    </row>
    <row r="8890" spans="2:2" x14ac:dyDescent="0.25">
      <c r="B8890" s="9"/>
    </row>
    <row r="8891" spans="2:2" x14ac:dyDescent="0.25">
      <c r="B8891" s="9"/>
    </row>
    <row r="8892" spans="2:2" x14ac:dyDescent="0.25">
      <c r="B8892" s="9"/>
    </row>
    <row r="8893" spans="2:2" x14ac:dyDescent="0.25">
      <c r="B8893" s="9"/>
    </row>
    <row r="8894" spans="2:2" x14ac:dyDescent="0.25">
      <c r="B8894" s="9"/>
    </row>
    <row r="8895" spans="2:2" x14ac:dyDescent="0.25">
      <c r="B8895" s="9"/>
    </row>
    <row r="8896" spans="2:2" x14ac:dyDescent="0.25">
      <c r="B8896" s="9"/>
    </row>
    <row r="8897" spans="2:2" x14ac:dyDescent="0.25">
      <c r="B8897" s="9"/>
    </row>
    <row r="8898" spans="2:2" x14ac:dyDescent="0.25">
      <c r="B8898" s="9"/>
    </row>
    <row r="8899" spans="2:2" x14ac:dyDescent="0.25">
      <c r="B8899" s="9"/>
    </row>
    <row r="8900" spans="2:2" x14ac:dyDescent="0.25">
      <c r="B8900" s="9"/>
    </row>
    <row r="8901" spans="2:2" x14ac:dyDescent="0.25">
      <c r="B8901" s="9"/>
    </row>
    <row r="8902" spans="2:2" x14ac:dyDescent="0.25">
      <c r="B8902" s="9"/>
    </row>
    <row r="8903" spans="2:2" x14ac:dyDescent="0.25">
      <c r="B8903" s="9"/>
    </row>
    <row r="8904" spans="2:2" x14ac:dyDescent="0.25">
      <c r="B8904" s="9"/>
    </row>
    <row r="8905" spans="2:2" x14ac:dyDescent="0.25">
      <c r="B8905" s="9"/>
    </row>
    <row r="8906" spans="2:2" x14ac:dyDescent="0.25">
      <c r="B8906" s="9"/>
    </row>
    <row r="8907" spans="2:2" x14ac:dyDescent="0.25">
      <c r="B8907" s="9"/>
    </row>
    <row r="8908" spans="2:2" x14ac:dyDescent="0.25">
      <c r="B8908" s="9"/>
    </row>
    <row r="8909" spans="2:2" x14ac:dyDescent="0.25">
      <c r="B8909" s="9"/>
    </row>
    <row r="8910" spans="2:2" x14ac:dyDescent="0.25">
      <c r="B8910" s="9"/>
    </row>
    <row r="8911" spans="2:2" x14ac:dyDescent="0.25">
      <c r="B8911" s="9"/>
    </row>
    <row r="8912" spans="2:2" x14ac:dyDescent="0.25">
      <c r="B8912" s="9"/>
    </row>
    <row r="8913" spans="2:2" x14ac:dyDescent="0.25">
      <c r="B8913" s="9"/>
    </row>
    <row r="8914" spans="2:2" x14ac:dyDescent="0.25">
      <c r="B8914" s="9"/>
    </row>
    <row r="8915" spans="2:2" x14ac:dyDescent="0.25">
      <c r="B8915" s="9"/>
    </row>
    <row r="8916" spans="2:2" x14ac:dyDescent="0.25">
      <c r="B8916" s="9"/>
    </row>
    <row r="8917" spans="2:2" x14ac:dyDescent="0.25">
      <c r="B8917" s="9"/>
    </row>
    <row r="8918" spans="2:2" x14ac:dyDescent="0.25">
      <c r="B8918" s="9"/>
    </row>
    <row r="8919" spans="2:2" x14ac:dyDescent="0.25">
      <c r="B8919" s="9"/>
    </row>
    <row r="8920" spans="2:2" x14ac:dyDescent="0.25">
      <c r="B8920" s="9"/>
    </row>
    <row r="8921" spans="2:2" x14ac:dyDescent="0.25">
      <c r="B8921" s="9"/>
    </row>
    <row r="8922" spans="2:2" x14ac:dyDescent="0.25">
      <c r="B8922" s="9"/>
    </row>
    <row r="8923" spans="2:2" x14ac:dyDescent="0.25">
      <c r="B8923" s="9"/>
    </row>
    <row r="8924" spans="2:2" x14ac:dyDescent="0.25">
      <c r="B8924" s="9"/>
    </row>
    <row r="8925" spans="2:2" x14ac:dyDescent="0.25">
      <c r="B8925" s="9"/>
    </row>
    <row r="8926" spans="2:2" x14ac:dyDescent="0.25">
      <c r="B8926" s="9"/>
    </row>
    <row r="8927" spans="2:2" x14ac:dyDescent="0.25">
      <c r="B8927" s="9"/>
    </row>
    <row r="8928" spans="2:2" x14ac:dyDescent="0.25">
      <c r="B8928" s="9"/>
    </row>
    <row r="8929" spans="2:2" x14ac:dyDescent="0.25">
      <c r="B8929" s="9"/>
    </row>
    <row r="8930" spans="2:2" x14ac:dyDescent="0.25">
      <c r="B8930" s="9"/>
    </row>
    <row r="8931" spans="2:2" x14ac:dyDescent="0.25">
      <c r="B8931" s="9"/>
    </row>
    <row r="8932" spans="2:2" x14ac:dyDescent="0.25">
      <c r="B8932" s="9"/>
    </row>
    <row r="8933" spans="2:2" x14ac:dyDescent="0.25">
      <c r="B8933" s="9"/>
    </row>
    <row r="8934" spans="2:2" x14ac:dyDescent="0.25">
      <c r="B8934" s="9"/>
    </row>
    <row r="8935" spans="2:2" x14ac:dyDescent="0.25">
      <c r="B8935" s="9"/>
    </row>
    <row r="8936" spans="2:2" x14ac:dyDescent="0.25">
      <c r="B8936" s="9"/>
    </row>
    <row r="8937" spans="2:2" x14ac:dyDescent="0.25">
      <c r="B8937" s="9"/>
    </row>
    <row r="8938" spans="2:2" x14ac:dyDescent="0.25">
      <c r="B8938" s="9"/>
    </row>
    <row r="8939" spans="2:2" x14ac:dyDescent="0.25">
      <c r="B8939" s="9"/>
    </row>
    <row r="8940" spans="2:2" x14ac:dyDescent="0.25">
      <c r="B8940" s="9"/>
    </row>
    <row r="8941" spans="2:2" x14ac:dyDescent="0.25">
      <c r="B8941" s="9"/>
    </row>
    <row r="8942" spans="2:2" x14ac:dyDescent="0.25">
      <c r="B8942" s="9"/>
    </row>
    <row r="8943" spans="2:2" x14ac:dyDescent="0.25">
      <c r="B8943" s="9"/>
    </row>
    <row r="8944" spans="2:2" x14ac:dyDescent="0.25">
      <c r="B8944" s="9"/>
    </row>
    <row r="8945" spans="2:2" x14ac:dyDescent="0.25">
      <c r="B8945" s="9"/>
    </row>
    <row r="8946" spans="2:2" x14ac:dyDescent="0.25">
      <c r="B8946" s="9"/>
    </row>
    <row r="8947" spans="2:2" x14ac:dyDescent="0.25">
      <c r="B8947" s="9"/>
    </row>
    <row r="8948" spans="2:2" x14ac:dyDescent="0.25">
      <c r="B8948" s="9"/>
    </row>
    <row r="8949" spans="2:2" x14ac:dyDescent="0.25">
      <c r="B8949" s="9"/>
    </row>
    <row r="8950" spans="2:2" x14ac:dyDescent="0.25">
      <c r="B8950" s="9"/>
    </row>
    <row r="8951" spans="2:2" x14ac:dyDescent="0.25">
      <c r="B8951" s="9"/>
    </row>
    <row r="8952" spans="2:2" x14ac:dyDescent="0.25">
      <c r="B8952" s="9"/>
    </row>
    <row r="8953" spans="2:2" x14ac:dyDescent="0.25">
      <c r="B8953" s="9"/>
    </row>
    <row r="8954" spans="2:2" x14ac:dyDescent="0.25">
      <c r="B8954" s="9"/>
    </row>
    <row r="8955" spans="2:2" x14ac:dyDescent="0.25">
      <c r="B8955" s="9"/>
    </row>
    <row r="8956" spans="2:2" x14ac:dyDescent="0.25">
      <c r="B8956" s="9"/>
    </row>
    <row r="8957" spans="2:2" x14ac:dyDescent="0.25">
      <c r="B8957" s="9"/>
    </row>
    <row r="8958" spans="2:2" x14ac:dyDescent="0.25">
      <c r="B8958" s="9"/>
    </row>
    <row r="8959" spans="2:2" x14ac:dyDescent="0.25">
      <c r="B8959" s="9"/>
    </row>
    <row r="8960" spans="2:2" x14ac:dyDescent="0.25">
      <c r="B8960" s="9"/>
    </row>
    <row r="8961" spans="2:2" x14ac:dyDescent="0.25">
      <c r="B8961" s="9"/>
    </row>
    <row r="8962" spans="2:2" x14ac:dyDescent="0.25">
      <c r="B8962" s="9"/>
    </row>
    <row r="8963" spans="2:2" x14ac:dyDescent="0.25">
      <c r="B8963" s="9"/>
    </row>
    <row r="8964" spans="2:2" x14ac:dyDescent="0.25">
      <c r="B8964" s="9"/>
    </row>
    <row r="8965" spans="2:2" x14ac:dyDescent="0.25">
      <c r="B8965" s="9"/>
    </row>
    <row r="8966" spans="2:2" x14ac:dyDescent="0.25">
      <c r="B8966" s="9"/>
    </row>
    <row r="8967" spans="2:2" x14ac:dyDescent="0.25">
      <c r="B8967" s="9"/>
    </row>
    <row r="8968" spans="2:2" x14ac:dyDescent="0.25">
      <c r="B8968" s="9"/>
    </row>
    <row r="8969" spans="2:2" x14ac:dyDescent="0.25">
      <c r="B8969" s="9"/>
    </row>
    <row r="8970" spans="2:2" x14ac:dyDescent="0.25">
      <c r="B8970" s="9"/>
    </row>
    <row r="8971" spans="2:2" x14ac:dyDescent="0.25">
      <c r="B8971" s="9"/>
    </row>
    <row r="8972" spans="2:2" x14ac:dyDescent="0.25">
      <c r="B8972" s="9"/>
    </row>
    <row r="8973" spans="2:2" x14ac:dyDescent="0.25">
      <c r="B8973" s="9"/>
    </row>
    <row r="8974" spans="2:2" x14ac:dyDescent="0.25">
      <c r="B8974" s="9"/>
    </row>
    <row r="8975" spans="2:2" x14ac:dyDescent="0.25">
      <c r="B8975" s="9"/>
    </row>
    <row r="8976" spans="2:2" x14ac:dyDescent="0.25">
      <c r="B8976" s="9"/>
    </row>
    <row r="8977" spans="2:2" x14ac:dyDescent="0.25">
      <c r="B8977" s="9"/>
    </row>
    <row r="8978" spans="2:2" x14ac:dyDescent="0.25">
      <c r="B8978" s="9"/>
    </row>
    <row r="8979" spans="2:2" x14ac:dyDescent="0.25">
      <c r="B8979" s="9"/>
    </row>
    <row r="8980" spans="2:2" x14ac:dyDescent="0.25">
      <c r="B8980" s="9"/>
    </row>
    <row r="8981" spans="2:2" x14ac:dyDescent="0.25">
      <c r="B8981" s="9"/>
    </row>
    <row r="8982" spans="2:2" x14ac:dyDescent="0.25">
      <c r="B8982" s="9"/>
    </row>
    <row r="8983" spans="2:2" x14ac:dyDescent="0.25">
      <c r="B8983" s="9"/>
    </row>
    <row r="8984" spans="2:2" x14ac:dyDescent="0.25">
      <c r="B8984" s="9"/>
    </row>
    <row r="8985" spans="2:2" x14ac:dyDescent="0.25">
      <c r="B8985" s="9"/>
    </row>
    <row r="8986" spans="2:2" x14ac:dyDescent="0.25">
      <c r="B8986" s="9"/>
    </row>
    <row r="8987" spans="2:2" x14ac:dyDescent="0.25">
      <c r="B8987" s="9"/>
    </row>
    <row r="8988" spans="2:2" x14ac:dyDescent="0.25">
      <c r="B8988" s="9"/>
    </row>
    <row r="8989" spans="2:2" x14ac:dyDescent="0.25">
      <c r="B8989" s="9"/>
    </row>
    <row r="8990" spans="2:2" x14ac:dyDescent="0.25">
      <c r="B8990" s="9"/>
    </row>
    <row r="8991" spans="2:2" x14ac:dyDescent="0.25">
      <c r="B8991" s="9"/>
    </row>
    <row r="8992" spans="2:2" x14ac:dyDescent="0.25">
      <c r="B8992" s="9"/>
    </row>
    <row r="8993" spans="2:2" x14ac:dyDescent="0.25">
      <c r="B8993" s="9"/>
    </row>
    <row r="8994" spans="2:2" x14ac:dyDescent="0.25">
      <c r="B8994" s="9"/>
    </row>
    <row r="8995" spans="2:2" x14ac:dyDescent="0.25">
      <c r="B8995" s="9"/>
    </row>
    <row r="8996" spans="2:2" x14ac:dyDescent="0.25">
      <c r="B8996" s="9"/>
    </row>
    <row r="8997" spans="2:2" x14ac:dyDescent="0.25">
      <c r="B8997" s="9"/>
    </row>
    <row r="8998" spans="2:2" x14ac:dyDescent="0.25">
      <c r="B8998" s="9"/>
    </row>
    <row r="8999" spans="2:2" x14ac:dyDescent="0.25">
      <c r="B8999" s="9"/>
    </row>
    <row r="9000" spans="2:2" x14ac:dyDescent="0.25">
      <c r="B9000" s="9"/>
    </row>
    <row r="9001" spans="2:2" x14ac:dyDescent="0.25">
      <c r="B9001" s="9"/>
    </row>
    <row r="9002" spans="2:2" x14ac:dyDescent="0.25">
      <c r="B9002" s="9"/>
    </row>
    <row r="9003" spans="2:2" x14ac:dyDescent="0.25">
      <c r="B9003" s="9"/>
    </row>
    <row r="9004" spans="2:2" x14ac:dyDescent="0.25">
      <c r="B9004" s="9"/>
    </row>
    <row r="9005" spans="2:2" x14ac:dyDescent="0.25">
      <c r="B9005" s="9"/>
    </row>
    <row r="9006" spans="2:2" x14ac:dyDescent="0.25">
      <c r="B9006" s="9"/>
    </row>
    <row r="9007" spans="2:2" x14ac:dyDescent="0.25">
      <c r="B9007" s="9"/>
    </row>
    <row r="9008" spans="2:2" x14ac:dyDescent="0.25">
      <c r="B9008" s="9"/>
    </row>
    <row r="9009" spans="2:2" x14ac:dyDescent="0.25">
      <c r="B9009" s="9"/>
    </row>
    <row r="9010" spans="2:2" x14ac:dyDescent="0.25">
      <c r="B9010" s="9"/>
    </row>
    <row r="9011" spans="2:2" x14ac:dyDescent="0.25">
      <c r="B9011" s="9"/>
    </row>
    <row r="9012" spans="2:2" x14ac:dyDescent="0.25">
      <c r="B9012" s="9"/>
    </row>
    <row r="9013" spans="2:2" x14ac:dyDescent="0.25">
      <c r="B9013" s="9"/>
    </row>
    <row r="9014" spans="2:2" x14ac:dyDescent="0.25">
      <c r="B9014" s="9"/>
    </row>
    <row r="9015" spans="2:2" x14ac:dyDescent="0.25">
      <c r="B9015" s="9"/>
    </row>
    <row r="9016" spans="2:2" x14ac:dyDescent="0.25">
      <c r="B9016" s="9"/>
    </row>
    <row r="9017" spans="2:2" x14ac:dyDescent="0.25">
      <c r="B9017" s="9"/>
    </row>
    <row r="9018" spans="2:2" x14ac:dyDescent="0.25">
      <c r="B9018" s="9"/>
    </row>
    <row r="9019" spans="2:2" x14ac:dyDescent="0.25">
      <c r="B9019" s="9"/>
    </row>
    <row r="9020" spans="2:2" x14ac:dyDescent="0.25">
      <c r="B9020" s="9"/>
    </row>
    <row r="9021" spans="2:2" x14ac:dyDescent="0.25">
      <c r="B9021" s="9"/>
    </row>
    <row r="9022" spans="2:2" x14ac:dyDescent="0.25">
      <c r="B9022" s="9"/>
    </row>
    <row r="9023" spans="2:2" x14ac:dyDescent="0.25">
      <c r="B9023" s="9"/>
    </row>
    <row r="9024" spans="2:2" x14ac:dyDescent="0.25">
      <c r="B9024" s="9"/>
    </row>
    <row r="9025" spans="2:2" x14ac:dyDescent="0.25">
      <c r="B9025" s="9"/>
    </row>
    <row r="9026" spans="2:2" x14ac:dyDescent="0.25">
      <c r="B9026" s="9"/>
    </row>
    <row r="9027" spans="2:2" x14ac:dyDescent="0.25">
      <c r="B9027" s="9"/>
    </row>
    <row r="9028" spans="2:2" x14ac:dyDescent="0.25">
      <c r="B9028" s="9"/>
    </row>
    <row r="9029" spans="2:2" x14ac:dyDescent="0.25">
      <c r="B9029" s="9"/>
    </row>
    <row r="9030" spans="2:2" x14ac:dyDescent="0.25">
      <c r="B9030" s="9"/>
    </row>
    <row r="9031" spans="2:2" x14ac:dyDescent="0.25">
      <c r="B9031" s="9"/>
    </row>
    <row r="9032" spans="2:2" x14ac:dyDescent="0.25">
      <c r="B9032" s="9"/>
    </row>
    <row r="9033" spans="2:2" x14ac:dyDescent="0.25">
      <c r="B9033" s="9"/>
    </row>
    <row r="9034" spans="2:2" x14ac:dyDescent="0.25">
      <c r="B9034" s="9"/>
    </row>
    <row r="9035" spans="2:2" x14ac:dyDescent="0.25">
      <c r="B9035" s="9"/>
    </row>
    <row r="9036" spans="2:2" x14ac:dyDescent="0.25">
      <c r="B9036" s="9"/>
    </row>
    <row r="9037" spans="2:2" x14ac:dyDescent="0.25">
      <c r="B9037" s="9"/>
    </row>
    <row r="9038" spans="2:2" x14ac:dyDescent="0.25">
      <c r="B9038" s="9"/>
    </row>
    <row r="9039" spans="2:2" x14ac:dyDescent="0.25">
      <c r="B9039" s="9"/>
    </row>
    <row r="9040" spans="2:2" x14ac:dyDescent="0.25">
      <c r="B9040" s="9"/>
    </row>
    <row r="9041" spans="2:2" x14ac:dyDescent="0.25">
      <c r="B9041" s="9"/>
    </row>
    <row r="9042" spans="2:2" x14ac:dyDescent="0.25">
      <c r="B9042" s="9"/>
    </row>
    <row r="9043" spans="2:2" x14ac:dyDescent="0.25">
      <c r="B9043" s="9"/>
    </row>
    <row r="9044" spans="2:2" x14ac:dyDescent="0.25">
      <c r="B9044" s="9"/>
    </row>
    <row r="9045" spans="2:2" x14ac:dyDescent="0.25">
      <c r="B9045" s="9"/>
    </row>
    <row r="9046" spans="2:2" x14ac:dyDescent="0.25">
      <c r="B9046" s="9"/>
    </row>
    <row r="9047" spans="2:2" x14ac:dyDescent="0.25">
      <c r="B9047" s="9"/>
    </row>
    <row r="9048" spans="2:2" x14ac:dyDescent="0.25">
      <c r="B9048" s="9"/>
    </row>
    <row r="9049" spans="2:2" x14ac:dyDescent="0.25">
      <c r="B9049" s="9"/>
    </row>
    <row r="9050" spans="2:2" x14ac:dyDescent="0.25">
      <c r="B9050" s="9"/>
    </row>
    <row r="9051" spans="2:2" x14ac:dyDescent="0.25">
      <c r="B9051" s="9"/>
    </row>
    <row r="9052" spans="2:2" x14ac:dyDescent="0.25">
      <c r="B9052" s="9"/>
    </row>
    <row r="9053" spans="2:2" x14ac:dyDescent="0.25">
      <c r="B9053" s="9"/>
    </row>
    <row r="9054" spans="2:2" x14ac:dyDescent="0.25">
      <c r="B9054" s="9"/>
    </row>
    <row r="9055" spans="2:2" x14ac:dyDescent="0.25">
      <c r="B9055" s="9"/>
    </row>
    <row r="9056" spans="2:2" x14ac:dyDescent="0.25">
      <c r="B9056" s="9"/>
    </row>
    <row r="9057" spans="2:2" x14ac:dyDescent="0.25">
      <c r="B9057" s="9"/>
    </row>
    <row r="9058" spans="2:2" x14ac:dyDescent="0.25">
      <c r="B9058" s="9"/>
    </row>
    <row r="9059" spans="2:2" x14ac:dyDescent="0.25">
      <c r="B9059" s="9"/>
    </row>
    <row r="9060" spans="2:2" x14ac:dyDescent="0.25">
      <c r="B9060" s="9"/>
    </row>
    <row r="9061" spans="2:2" x14ac:dyDescent="0.25">
      <c r="B9061" s="9"/>
    </row>
    <row r="9062" spans="2:2" x14ac:dyDescent="0.25">
      <c r="B9062" s="9"/>
    </row>
    <row r="9063" spans="2:2" x14ac:dyDescent="0.25">
      <c r="B9063" s="9"/>
    </row>
    <row r="9064" spans="2:2" x14ac:dyDescent="0.25">
      <c r="B9064" s="9"/>
    </row>
    <row r="9065" spans="2:2" x14ac:dyDescent="0.25">
      <c r="B9065" s="9"/>
    </row>
    <row r="9066" spans="2:2" x14ac:dyDescent="0.25">
      <c r="B9066" s="9"/>
    </row>
    <row r="9067" spans="2:2" x14ac:dyDescent="0.25">
      <c r="B9067" s="9"/>
    </row>
    <row r="9068" spans="2:2" x14ac:dyDescent="0.25">
      <c r="B9068" s="9"/>
    </row>
    <row r="9069" spans="2:2" x14ac:dyDescent="0.25">
      <c r="B9069" s="9"/>
    </row>
    <row r="9070" spans="2:2" x14ac:dyDescent="0.25">
      <c r="B9070" s="9"/>
    </row>
    <row r="9071" spans="2:2" x14ac:dyDescent="0.25">
      <c r="B9071" s="9"/>
    </row>
    <row r="9072" spans="2:2" x14ac:dyDescent="0.25">
      <c r="B9072" s="9"/>
    </row>
    <row r="9073" spans="2:2" x14ac:dyDescent="0.25">
      <c r="B9073" s="9"/>
    </row>
    <row r="9074" spans="2:2" x14ac:dyDescent="0.25">
      <c r="B9074" s="9"/>
    </row>
    <row r="9075" spans="2:2" x14ac:dyDescent="0.25">
      <c r="B9075" s="9"/>
    </row>
    <row r="9076" spans="2:2" x14ac:dyDescent="0.25">
      <c r="B9076" s="9"/>
    </row>
    <row r="9077" spans="2:2" x14ac:dyDescent="0.25">
      <c r="B9077" s="9"/>
    </row>
    <row r="9078" spans="2:2" x14ac:dyDescent="0.25">
      <c r="B9078" s="9"/>
    </row>
    <row r="9079" spans="2:2" x14ac:dyDescent="0.25">
      <c r="B9079" s="9"/>
    </row>
    <row r="9080" spans="2:2" x14ac:dyDescent="0.25">
      <c r="B9080" s="9"/>
    </row>
    <row r="9081" spans="2:2" x14ac:dyDescent="0.25">
      <c r="B9081" s="9"/>
    </row>
    <row r="9082" spans="2:2" x14ac:dyDescent="0.25">
      <c r="B9082" s="9"/>
    </row>
    <row r="9083" spans="2:2" x14ac:dyDescent="0.25">
      <c r="B9083" s="9"/>
    </row>
    <row r="9084" spans="2:2" x14ac:dyDescent="0.25">
      <c r="B9084" s="9"/>
    </row>
    <row r="9085" spans="2:2" x14ac:dyDescent="0.25">
      <c r="B9085" s="9"/>
    </row>
    <row r="9086" spans="2:2" x14ac:dyDescent="0.25">
      <c r="B9086" s="9"/>
    </row>
    <row r="9087" spans="2:2" x14ac:dyDescent="0.25">
      <c r="B9087" s="9"/>
    </row>
    <row r="9088" spans="2:2" x14ac:dyDescent="0.25">
      <c r="B9088" s="9"/>
    </row>
    <row r="9089" spans="2:2" x14ac:dyDescent="0.25">
      <c r="B9089" s="9"/>
    </row>
    <row r="9090" spans="2:2" x14ac:dyDescent="0.25">
      <c r="B9090" s="9"/>
    </row>
    <row r="9091" spans="2:2" x14ac:dyDescent="0.25">
      <c r="B9091" s="9"/>
    </row>
    <row r="9092" spans="2:2" x14ac:dyDescent="0.25">
      <c r="B9092" s="9"/>
    </row>
    <row r="9093" spans="2:2" x14ac:dyDescent="0.25">
      <c r="B9093" s="9"/>
    </row>
    <row r="9094" spans="2:2" x14ac:dyDescent="0.25">
      <c r="B9094" s="9"/>
    </row>
    <row r="9095" spans="2:2" x14ac:dyDescent="0.25">
      <c r="B9095" s="9"/>
    </row>
    <row r="9096" spans="2:2" x14ac:dyDescent="0.25">
      <c r="B9096" s="9"/>
    </row>
    <row r="9097" spans="2:2" x14ac:dyDescent="0.25">
      <c r="B9097" s="9"/>
    </row>
    <row r="9098" spans="2:2" x14ac:dyDescent="0.25">
      <c r="B9098" s="9"/>
    </row>
    <row r="9099" spans="2:2" x14ac:dyDescent="0.25">
      <c r="B9099" s="9"/>
    </row>
    <row r="9100" spans="2:2" x14ac:dyDescent="0.25">
      <c r="B9100" s="9"/>
    </row>
    <row r="9101" spans="2:2" x14ac:dyDescent="0.25">
      <c r="B9101" s="9"/>
    </row>
    <row r="9102" spans="2:2" x14ac:dyDescent="0.25">
      <c r="B9102" s="9"/>
    </row>
    <row r="9103" spans="2:2" x14ac:dyDescent="0.25">
      <c r="B9103" s="9"/>
    </row>
    <row r="9104" spans="2:2" x14ac:dyDescent="0.25">
      <c r="B9104" s="9"/>
    </row>
    <row r="9105" spans="2:2" x14ac:dyDescent="0.25">
      <c r="B9105" s="9"/>
    </row>
    <row r="9106" spans="2:2" x14ac:dyDescent="0.25">
      <c r="B9106" s="9"/>
    </row>
    <row r="9107" spans="2:2" x14ac:dyDescent="0.25">
      <c r="B9107" s="9"/>
    </row>
    <row r="9108" spans="2:2" x14ac:dyDescent="0.25">
      <c r="B9108" s="9"/>
    </row>
    <row r="9109" spans="2:2" x14ac:dyDescent="0.25">
      <c r="B9109" s="9"/>
    </row>
    <row r="9110" spans="2:2" x14ac:dyDescent="0.25">
      <c r="B9110" s="9"/>
    </row>
    <row r="9111" spans="2:2" x14ac:dyDescent="0.25">
      <c r="B9111" s="9"/>
    </row>
    <row r="9112" spans="2:2" x14ac:dyDescent="0.25">
      <c r="B9112" s="9"/>
    </row>
    <row r="9113" spans="2:2" x14ac:dyDescent="0.25">
      <c r="B9113" s="9"/>
    </row>
    <row r="9114" spans="2:2" x14ac:dyDescent="0.25">
      <c r="B9114" s="9"/>
    </row>
    <row r="9115" spans="2:2" x14ac:dyDescent="0.25">
      <c r="B9115" s="9"/>
    </row>
    <row r="9116" spans="2:2" x14ac:dyDescent="0.25">
      <c r="B9116" s="9"/>
    </row>
    <row r="9117" spans="2:2" x14ac:dyDescent="0.25">
      <c r="B9117" s="9"/>
    </row>
    <row r="9118" spans="2:2" x14ac:dyDescent="0.25">
      <c r="B9118" s="9"/>
    </row>
    <row r="9119" spans="2:2" x14ac:dyDescent="0.25">
      <c r="B9119" s="9"/>
    </row>
    <row r="9120" spans="2:2" x14ac:dyDescent="0.25">
      <c r="B9120" s="9"/>
    </row>
    <row r="9121" spans="2:2" x14ac:dyDescent="0.25">
      <c r="B9121" s="9"/>
    </row>
    <row r="9122" spans="2:2" x14ac:dyDescent="0.25">
      <c r="B9122" s="9"/>
    </row>
    <row r="9123" spans="2:2" x14ac:dyDescent="0.25">
      <c r="B9123" s="9"/>
    </row>
    <row r="9124" spans="2:2" x14ac:dyDescent="0.25">
      <c r="B9124" s="9"/>
    </row>
    <row r="9125" spans="2:2" x14ac:dyDescent="0.25">
      <c r="B9125" s="9"/>
    </row>
    <row r="9126" spans="2:2" x14ac:dyDescent="0.25">
      <c r="B9126" s="9"/>
    </row>
    <row r="9127" spans="2:2" x14ac:dyDescent="0.25">
      <c r="B9127" s="9"/>
    </row>
    <row r="9128" spans="2:2" x14ac:dyDescent="0.25">
      <c r="B9128" s="9"/>
    </row>
    <row r="9129" spans="2:2" x14ac:dyDescent="0.25">
      <c r="B9129" s="9"/>
    </row>
    <row r="9130" spans="2:2" x14ac:dyDescent="0.25">
      <c r="B9130" s="9"/>
    </row>
    <row r="9131" spans="2:2" x14ac:dyDescent="0.25">
      <c r="B9131" s="9"/>
    </row>
    <row r="9132" spans="2:2" x14ac:dyDescent="0.25">
      <c r="B9132" s="9"/>
    </row>
    <row r="9133" spans="2:2" x14ac:dyDescent="0.25">
      <c r="B9133" s="9"/>
    </row>
    <row r="9134" spans="2:2" x14ac:dyDescent="0.25">
      <c r="B9134" s="9"/>
    </row>
    <row r="9135" spans="2:2" x14ac:dyDescent="0.25">
      <c r="B9135" s="9"/>
    </row>
    <row r="9136" spans="2:2" x14ac:dyDescent="0.25">
      <c r="B9136" s="9"/>
    </row>
    <row r="9137" spans="2:2" x14ac:dyDescent="0.25">
      <c r="B9137" s="9"/>
    </row>
    <row r="9138" spans="2:2" x14ac:dyDescent="0.25">
      <c r="B9138" s="9"/>
    </row>
    <row r="9139" spans="2:2" x14ac:dyDescent="0.25">
      <c r="B9139" s="9"/>
    </row>
    <row r="9140" spans="2:2" x14ac:dyDescent="0.25">
      <c r="B9140" s="9"/>
    </row>
    <row r="9141" spans="2:2" x14ac:dyDescent="0.25">
      <c r="B9141" s="9"/>
    </row>
    <row r="9142" spans="2:2" x14ac:dyDescent="0.25">
      <c r="B9142" s="9"/>
    </row>
    <row r="9143" spans="2:2" x14ac:dyDescent="0.25">
      <c r="B9143" s="9"/>
    </row>
    <row r="9144" spans="2:2" x14ac:dyDescent="0.25">
      <c r="B9144" s="9"/>
    </row>
    <row r="9145" spans="2:2" x14ac:dyDescent="0.25">
      <c r="B9145" s="9"/>
    </row>
    <row r="9146" spans="2:2" x14ac:dyDescent="0.25">
      <c r="B9146" s="9"/>
    </row>
    <row r="9147" spans="2:2" x14ac:dyDescent="0.25">
      <c r="B9147" s="9"/>
    </row>
    <row r="9148" spans="2:2" x14ac:dyDescent="0.25">
      <c r="B9148" s="9"/>
    </row>
    <row r="9149" spans="2:2" x14ac:dyDescent="0.25">
      <c r="B9149" s="9"/>
    </row>
    <row r="9150" spans="2:2" x14ac:dyDescent="0.25">
      <c r="B9150" s="9"/>
    </row>
    <row r="9151" spans="2:2" x14ac:dyDescent="0.25">
      <c r="B9151" s="9"/>
    </row>
    <row r="9152" spans="2:2" x14ac:dyDescent="0.25">
      <c r="B9152" s="9"/>
    </row>
    <row r="9153" spans="2:2" x14ac:dyDescent="0.25">
      <c r="B9153" s="9"/>
    </row>
    <row r="9154" spans="2:2" x14ac:dyDescent="0.25">
      <c r="B9154" s="9"/>
    </row>
    <row r="9155" spans="2:2" x14ac:dyDescent="0.25">
      <c r="B9155" s="9"/>
    </row>
    <row r="9156" spans="2:2" x14ac:dyDescent="0.25">
      <c r="B9156" s="9"/>
    </row>
    <row r="9157" spans="2:2" x14ac:dyDescent="0.25">
      <c r="B9157" s="9"/>
    </row>
    <row r="9158" spans="2:2" x14ac:dyDescent="0.25">
      <c r="B9158" s="9"/>
    </row>
    <row r="9159" spans="2:2" x14ac:dyDescent="0.25">
      <c r="B9159" s="9"/>
    </row>
    <row r="9160" spans="2:2" x14ac:dyDescent="0.25">
      <c r="B9160" s="9"/>
    </row>
    <row r="9161" spans="2:2" x14ac:dyDescent="0.25">
      <c r="B9161" s="9"/>
    </row>
    <row r="9162" spans="2:2" x14ac:dyDescent="0.25">
      <c r="B9162" s="9"/>
    </row>
    <row r="9163" spans="2:2" x14ac:dyDescent="0.25">
      <c r="B9163" s="9"/>
    </row>
    <row r="9164" spans="2:2" x14ac:dyDescent="0.25">
      <c r="B9164" s="9"/>
    </row>
    <row r="9165" spans="2:2" x14ac:dyDescent="0.25">
      <c r="B9165" s="9"/>
    </row>
    <row r="9166" spans="2:2" x14ac:dyDescent="0.25">
      <c r="B9166" s="9"/>
    </row>
    <row r="9167" spans="2:2" x14ac:dyDescent="0.25">
      <c r="B9167" s="9"/>
    </row>
    <row r="9168" spans="2:2" x14ac:dyDescent="0.25">
      <c r="B9168" s="9"/>
    </row>
    <row r="9169" spans="2:2" x14ac:dyDescent="0.25">
      <c r="B9169" s="9"/>
    </row>
    <row r="9170" spans="2:2" x14ac:dyDescent="0.25">
      <c r="B9170" s="9"/>
    </row>
    <row r="9171" spans="2:2" x14ac:dyDescent="0.25">
      <c r="B9171" s="9"/>
    </row>
    <row r="9172" spans="2:2" x14ac:dyDescent="0.25">
      <c r="B9172" s="9"/>
    </row>
    <row r="9173" spans="2:2" x14ac:dyDescent="0.25">
      <c r="B9173" s="9"/>
    </row>
    <row r="9174" spans="2:2" x14ac:dyDescent="0.25">
      <c r="B9174" s="9"/>
    </row>
    <row r="9175" spans="2:2" x14ac:dyDescent="0.25">
      <c r="B9175" s="9"/>
    </row>
    <row r="9176" spans="2:2" x14ac:dyDescent="0.25">
      <c r="B9176" s="9"/>
    </row>
    <row r="9177" spans="2:2" x14ac:dyDescent="0.25">
      <c r="B9177" s="9"/>
    </row>
    <row r="9178" spans="2:2" x14ac:dyDescent="0.25">
      <c r="B9178" s="9"/>
    </row>
    <row r="9179" spans="2:2" x14ac:dyDescent="0.25">
      <c r="B9179" s="9"/>
    </row>
    <row r="9180" spans="2:2" x14ac:dyDescent="0.25">
      <c r="B9180" s="9"/>
    </row>
    <row r="9181" spans="2:2" x14ac:dyDescent="0.25">
      <c r="B9181" s="9"/>
    </row>
    <row r="9182" spans="2:2" x14ac:dyDescent="0.25">
      <c r="B9182" s="9"/>
    </row>
    <row r="9183" spans="2:2" x14ac:dyDescent="0.25">
      <c r="B9183" s="9"/>
    </row>
    <row r="9184" spans="2:2" x14ac:dyDescent="0.25">
      <c r="B9184" s="9"/>
    </row>
    <row r="9185" spans="2:2" x14ac:dyDescent="0.25">
      <c r="B9185" s="9"/>
    </row>
    <row r="9186" spans="2:2" x14ac:dyDescent="0.25">
      <c r="B9186" s="9"/>
    </row>
    <row r="9187" spans="2:2" x14ac:dyDescent="0.25">
      <c r="B9187" s="9"/>
    </row>
    <row r="9188" spans="2:2" x14ac:dyDescent="0.25">
      <c r="B9188" s="9"/>
    </row>
    <row r="9189" spans="2:2" x14ac:dyDescent="0.25">
      <c r="B9189" s="9"/>
    </row>
    <row r="9190" spans="2:2" x14ac:dyDescent="0.25">
      <c r="B9190" s="9"/>
    </row>
    <row r="9191" spans="2:2" x14ac:dyDescent="0.25">
      <c r="B9191" s="9"/>
    </row>
    <row r="9192" spans="2:2" x14ac:dyDescent="0.25">
      <c r="B9192" s="9"/>
    </row>
    <row r="9193" spans="2:2" x14ac:dyDescent="0.25">
      <c r="B9193" s="9"/>
    </row>
    <row r="9194" spans="2:2" x14ac:dyDescent="0.25">
      <c r="B9194" s="9"/>
    </row>
    <row r="9195" spans="2:2" x14ac:dyDescent="0.25">
      <c r="B9195" s="9"/>
    </row>
    <row r="9196" spans="2:2" x14ac:dyDescent="0.25">
      <c r="B9196" s="9"/>
    </row>
    <row r="9197" spans="2:2" x14ac:dyDescent="0.25">
      <c r="B9197" s="9"/>
    </row>
    <row r="9198" spans="2:2" x14ac:dyDescent="0.25">
      <c r="B9198" s="9"/>
    </row>
    <row r="9199" spans="2:2" x14ac:dyDescent="0.25">
      <c r="B9199" s="9"/>
    </row>
    <row r="9200" spans="2:2" x14ac:dyDescent="0.25">
      <c r="B9200" s="9"/>
    </row>
    <row r="9201" spans="2:2" x14ac:dyDescent="0.25">
      <c r="B9201" s="9"/>
    </row>
    <row r="9202" spans="2:2" x14ac:dyDescent="0.25">
      <c r="B9202" s="9"/>
    </row>
    <row r="9203" spans="2:2" x14ac:dyDescent="0.25">
      <c r="B9203" s="9"/>
    </row>
    <row r="9204" spans="2:2" x14ac:dyDescent="0.25">
      <c r="B9204" s="9"/>
    </row>
    <row r="9205" spans="2:2" x14ac:dyDescent="0.25">
      <c r="B9205" s="9"/>
    </row>
    <row r="9206" spans="2:2" x14ac:dyDescent="0.25">
      <c r="B9206" s="9"/>
    </row>
    <row r="9207" spans="2:2" x14ac:dyDescent="0.25">
      <c r="B9207" s="9"/>
    </row>
    <row r="9208" spans="2:2" x14ac:dyDescent="0.25">
      <c r="B9208" s="9"/>
    </row>
    <row r="9209" spans="2:2" x14ac:dyDescent="0.25">
      <c r="B9209" s="9"/>
    </row>
    <row r="9210" spans="2:2" x14ac:dyDescent="0.25">
      <c r="B9210" s="9"/>
    </row>
    <row r="9211" spans="2:2" x14ac:dyDescent="0.25">
      <c r="B9211" s="9"/>
    </row>
    <row r="9212" spans="2:2" x14ac:dyDescent="0.25">
      <c r="B9212" s="9"/>
    </row>
    <row r="9213" spans="2:2" x14ac:dyDescent="0.25">
      <c r="B9213" s="9"/>
    </row>
    <row r="9214" spans="2:2" x14ac:dyDescent="0.25">
      <c r="B9214" s="9"/>
    </row>
    <row r="9215" spans="2:2" x14ac:dyDescent="0.25">
      <c r="B9215" s="9"/>
    </row>
    <row r="9216" spans="2:2" x14ac:dyDescent="0.25">
      <c r="B9216" s="9"/>
    </row>
    <row r="9217" spans="2:2" x14ac:dyDescent="0.25">
      <c r="B9217" s="9"/>
    </row>
    <row r="9218" spans="2:2" x14ac:dyDescent="0.25">
      <c r="B9218" s="9"/>
    </row>
    <row r="9219" spans="2:2" x14ac:dyDescent="0.25">
      <c r="B9219" s="9"/>
    </row>
    <row r="9220" spans="2:2" x14ac:dyDescent="0.25">
      <c r="B9220" s="9"/>
    </row>
    <row r="9221" spans="2:2" x14ac:dyDescent="0.25">
      <c r="B9221" s="9"/>
    </row>
    <row r="9222" spans="2:2" x14ac:dyDescent="0.25">
      <c r="B9222" s="9"/>
    </row>
    <row r="9223" spans="2:2" x14ac:dyDescent="0.25">
      <c r="B9223" s="9"/>
    </row>
    <row r="9224" spans="2:2" x14ac:dyDescent="0.25">
      <c r="B9224" s="9"/>
    </row>
    <row r="9225" spans="2:2" x14ac:dyDescent="0.25">
      <c r="B9225" s="9"/>
    </row>
    <row r="9226" spans="2:2" x14ac:dyDescent="0.25">
      <c r="B9226" s="9"/>
    </row>
    <row r="9227" spans="2:2" x14ac:dyDescent="0.25">
      <c r="B9227" s="9"/>
    </row>
    <row r="9228" spans="2:2" x14ac:dyDescent="0.25">
      <c r="B9228" s="9"/>
    </row>
    <row r="9229" spans="2:2" x14ac:dyDescent="0.25">
      <c r="B9229" s="9"/>
    </row>
    <row r="9230" spans="2:2" x14ac:dyDescent="0.25">
      <c r="B9230" s="9"/>
    </row>
    <row r="9231" spans="2:2" x14ac:dyDescent="0.25">
      <c r="B9231" s="9"/>
    </row>
    <row r="9232" spans="2:2" x14ac:dyDescent="0.25">
      <c r="B9232" s="9"/>
    </row>
    <row r="9233" spans="2:2" x14ac:dyDescent="0.25">
      <c r="B9233" s="9"/>
    </row>
    <row r="9234" spans="2:2" x14ac:dyDescent="0.25">
      <c r="B9234" s="9"/>
    </row>
    <row r="9235" spans="2:2" x14ac:dyDescent="0.25">
      <c r="B9235" s="9"/>
    </row>
    <row r="9236" spans="2:2" x14ac:dyDescent="0.25">
      <c r="B9236" s="9"/>
    </row>
    <row r="9237" spans="2:2" x14ac:dyDescent="0.25">
      <c r="B9237" s="9"/>
    </row>
    <row r="9238" spans="2:2" x14ac:dyDescent="0.25">
      <c r="B9238" s="9"/>
    </row>
    <row r="9239" spans="2:2" x14ac:dyDescent="0.25">
      <c r="B9239" s="9"/>
    </row>
    <row r="9240" spans="2:2" x14ac:dyDescent="0.25">
      <c r="B9240" s="9"/>
    </row>
    <row r="9241" spans="2:2" x14ac:dyDescent="0.25">
      <c r="B9241" s="9"/>
    </row>
    <row r="9242" spans="2:2" x14ac:dyDescent="0.25">
      <c r="B9242" s="9"/>
    </row>
    <row r="9243" spans="2:2" x14ac:dyDescent="0.25">
      <c r="B9243" s="9"/>
    </row>
    <row r="9244" spans="2:2" x14ac:dyDescent="0.25">
      <c r="B9244" s="9"/>
    </row>
    <row r="9245" spans="2:2" x14ac:dyDescent="0.25">
      <c r="B9245" s="9"/>
    </row>
    <row r="9246" spans="2:2" x14ac:dyDescent="0.25">
      <c r="B9246" s="9"/>
    </row>
    <row r="9247" spans="2:2" x14ac:dyDescent="0.25">
      <c r="B9247" s="9"/>
    </row>
    <row r="9248" spans="2:2" x14ac:dyDescent="0.25">
      <c r="B9248" s="9"/>
    </row>
    <row r="9249" spans="2:2" x14ac:dyDescent="0.25">
      <c r="B9249" s="9"/>
    </row>
    <row r="9250" spans="2:2" x14ac:dyDescent="0.25">
      <c r="B9250" s="9"/>
    </row>
    <row r="9251" spans="2:2" x14ac:dyDescent="0.25">
      <c r="B9251" s="9"/>
    </row>
    <row r="9252" spans="2:2" x14ac:dyDescent="0.25">
      <c r="B9252" s="9"/>
    </row>
    <row r="9253" spans="2:2" x14ac:dyDescent="0.25">
      <c r="B9253" s="9"/>
    </row>
    <row r="9254" spans="2:2" x14ac:dyDescent="0.25">
      <c r="B9254" s="9"/>
    </row>
    <row r="9255" spans="2:2" x14ac:dyDescent="0.25">
      <c r="B9255" s="9"/>
    </row>
    <row r="9256" spans="2:2" x14ac:dyDescent="0.25">
      <c r="B9256" s="9"/>
    </row>
    <row r="9257" spans="2:2" x14ac:dyDescent="0.25">
      <c r="B9257" s="9"/>
    </row>
    <row r="9258" spans="2:2" x14ac:dyDescent="0.25">
      <c r="B9258" s="9"/>
    </row>
    <row r="9259" spans="2:2" x14ac:dyDescent="0.25">
      <c r="B9259" s="9"/>
    </row>
    <row r="9260" spans="2:2" x14ac:dyDescent="0.25">
      <c r="B9260" s="9"/>
    </row>
    <row r="9261" spans="2:2" x14ac:dyDescent="0.25">
      <c r="B9261" s="9"/>
    </row>
    <row r="9262" spans="2:2" x14ac:dyDescent="0.25">
      <c r="B9262" s="9"/>
    </row>
    <row r="9263" spans="2:2" x14ac:dyDescent="0.25">
      <c r="B9263" s="9"/>
    </row>
    <row r="9264" spans="2:2" x14ac:dyDescent="0.25">
      <c r="B9264" s="9"/>
    </row>
    <row r="9265" spans="2:2" x14ac:dyDescent="0.25">
      <c r="B9265" s="9"/>
    </row>
    <row r="9266" spans="2:2" x14ac:dyDescent="0.25">
      <c r="B9266" s="9"/>
    </row>
    <row r="9267" spans="2:2" x14ac:dyDescent="0.25">
      <c r="B9267" s="9"/>
    </row>
    <row r="9268" spans="2:2" x14ac:dyDescent="0.25">
      <c r="B9268" s="9"/>
    </row>
    <row r="9269" spans="2:2" x14ac:dyDescent="0.25">
      <c r="B9269" s="9"/>
    </row>
    <row r="9270" spans="2:2" x14ac:dyDescent="0.25">
      <c r="B9270" s="9"/>
    </row>
    <row r="9271" spans="2:2" x14ac:dyDescent="0.25">
      <c r="B9271" s="9"/>
    </row>
    <row r="9272" spans="2:2" x14ac:dyDescent="0.25">
      <c r="B9272" s="9"/>
    </row>
    <row r="9273" spans="2:2" x14ac:dyDescent="0.25">
      <c r="B9273" s="9"/>
    </row>
    <row r="9274" spans="2:2" x14ac:dyDescent="0.25">
      <c r="B9274" s="9"/>
    </row>
    <row r="9275" spans="2:2" x14ac:dyDescent="0.25">
      <c r="B9275" s="9"/>
    </row>
    <row r="9276" spans="2:2" x14ac:dyDescent="0.25">
      <c r="B9276" s="9"/>
    </row>
    <row r="9277" spans="2:2" x14ac:dyDescent="0.25">
      <c r="B9277" s="9"/>
    </row>
    <row r="9278" spans="2:2" x14ac:dyDescent="0.25">
      <c r="B9278" s="9"/>
    </row>
    <row r="9279" spans="2:2" x14ac:dyDescent="0.25">
      <c r="B9279" s="9"/>
    </row>
    <row r="9280" spans="2:2" x14ac:dyDescent="0.25">
      <c r="B9280" s="9"/>
    </row>
    <row r="9281" spans="2:2" x14ac:dyDescent="0.25">
      <c r="B9281" s="9"/>
    </row>
    <row r="9282" spans="2:2" x14ac:dyDescent="0.25">
      <c r="B9282" s="9"/>
    </row>
    <row r="9283" spans="2:2" x14ac:dyDescent="0.25">
      <c r="B9283" s="9"/>
    </row>
    <row r="9284" spans="2:2" x14ac:dyDescent="0.25">
      <c r="B9284" s="9"/>
    </row>
    <row r="9285" spans="2:2" x14ac:dyDescent="0.25">
      <c r="B9285" s="9"/>
    </row>
    <row r="9286" spans="2:2" x14ac:dyDescent="0.25">
      <c r="B9286" s="9"/>
    </row>
    <row r="9287" spans="2:2" x14ac:dyDescent="0.25">
      <c r="B9287" s="9"/>
    </row>
    <row r="9288" spans="2:2" x14ac:dyDescent="0.25">
      <c r="B9288" s="9"/>
    </row>
    <row r="9289" spans="2:2" x14ac:dyDescent="0.25">
      <c r="B9289" s="9"/>
    </row>
    <row r="9290" spans="2:2" x14ac:dyDescent="0.25">
      <c r="B9290" s="9"/>
    </row>
    <row r="9291" spans="2:2" x14ac:dyDescent="0.25">
      <c r="B9291" s="9"/>
    </row>
    <row r="9292" spans="2:2" x14ac:dyDescent="0.25">
      <c r="B9292" s="9"/>
    </row>
    <row r="9293" spans="2:2" x14ac:dyDescent="0.25">
      <c r="B9293" s="9"/>
    </row>
    <row r="9294" spans="2:2" x14ac:dyDescent="0.25">
      <c r="B9294" s="9"/>
    </row>
    <row r="9295" spans="2:2" x14ac:dyDescent="0.25">
      <c r="B9295" s="9"/>
    </row>
    <row r="9296" spans="2:2" x14ac:dyDescent="0.25">
      <c r="B9296" s="9"/>
    </row>
    <row r="9297" spans="2:2" x14ac:dyDescent="0.25">
      <c r="B9297" s="9"/>
    </row>
    <row r="9298" spans="2:2" x14ac:dyDescent="0.25">
      <c r="B9298" s="9"/>
    </row>
    <row r="9299" spans="2:2" x14ac:dyDescent="0.25">
      <c r="B9299" s="9"/>
    </row>
    <row r="9300" spans="2:2" x14ac:dyDescent="0.25">
      <c r="B9300" s="9"/>
    </row>
    <row r="9301" spans="2:2" x14ac:dyDescent="0.25">
      <c r="B9301" s="9"/>
    </row>
    <row r="9302" spans="2:2" x14ac:dyDescent="0.25">
      <c r="B9302" s="9"/>
    </row>
    <row r="9303" spans="2:2" x14ac:dyDescent="0.25">
      <c r="B9303" s="9"/>
    </row>
    <row r="9304" spans="2:2" x14ac:dyDescent="0.25">
      <c r="B9304" s="9"/>
    </row>
    <row r="9305" spans="2:2" x14ac:dyDescent="0.25">
      <c r="B9305" s="9"/>
    </row>
    <row r="9306" spans="2:2" x14ac:dyDescent="0.25">
      <c r="B9306" s="9"/>
    </row>
    <row r="9307" spans="2:2" x14ac:dyDescent="0.25">
      <c r="B9307" s="9"/>
    </row>
    <row r="9308" spans="2:2" x14ac:dyDescent="0.25">
      <c r="B9308" s="9"/>
    </row>
    <row r="9309" spans="2:2" x14ac:dyDescent="0.25">
      <c r="B9309" s="9"/>
    </row>
    <row r="9310" spans="2:2" x14ac:dyDescent="0.25">
      <c r="B9310" s="9"/>
    </row>
    <row r="9311" spans="2:2" x14ac:dyDescent="0.25">
      <c r="B9311" s="9"/>
    </row>
    <row r="9312" spans="2:2" x14ac:dyDescent="0.25">
      <c r="B9312" s="9"/>
    </row>
    <row r="9313" spans="2:2" x14ac:dyDescent="0.25">
      <c r="B9313" s="9"/>
    </row>
    <row r="9314" spans="2:2" x14ac:dyDescent="0.25">
      <c r="B9314" s="9"/>
    </row>
    <row r="9315" spans="2:2" x14ac:dyDescent="0.25">
      <c r="B9315" s="9"/>
    </row>
    <row r="9316" spans="2:2" x14ac:dyDescent="0.25">
      <c r="B9316" s="9"/>
    </row>
    <row r="9317" spans="2:2" x14ac:dyDescent="0.25">
      <c r="B9317" s="9"/>
    </row>
    <row r="9318" spans="2:2" x14ac:dyDescent="0.25">
      <c r="B9318" s="9"/>
    </row>
    <row r="9319" spans="2:2" x14ac:dyDescent="0.25">
      <c r="B9319" s="9"/>
    </row>
    <row r="9320" spans="2:2" x14ac:dyDescent="0.25">
      <c r="B9320" s="9"/>
    </row>
    <row r="9321" spans="2:2" x14ac:dyDescent="0.25">
      <c r="B9321" s="9"/>
    </row>
    <row r="9322" spans="2:2" x14ac:dyDescent="0.25">
      <c r="B9322" s="9"/>
    </row>
    <row r="9323" spans="2:2" x14ac:dyDescent="0.25">
      <c r="B9323" s="9"/>
    </row>
    <row r="9324" spans="2:2" x14ac:dyDescent="0.25">
      <c r="B9324" s="9"/>
    </row>
    <row r="9325" spans="2:2" x14ac:dyDescent="0.25">
      <c r="B9325" s="9"/>
    </row>
    <row r="9326" spans="2:2" x14ac:dyDescent="0.25">
      <c r="B9326" s="9"/>
    </row>
    <row r="9327" spans="2:2" x14ac:dyDescent="0.25">
      <c r="B9327" s="9"/>
    </row>
    <row r="9328" spans="2:2" x14ac:dyDescent="0.25">
      <c r="B9328" s="9"/>
    </row>
    <row r="9329" spans="2:2" x14ac:dyDescent="0.25">
      <c r="B9329" s="9"/>
    </row>
    <row r="9330" spans="2:2" x14ac:dyDescent="0.25">
      <c r="B9330" s="9"/>
    </row>
    <row r="9331" spans="2:2" x14ac:dyDescent="0.25">
      <c r="B9331" s="9"/>
    </row>
    <row r="9332" spans="2:2" x14ac:dyDescent="0.25">
      <c r="B9332" s="9"/>
    </row>
    <row r="9333" spans="2:2" x14ac:dyDescent="0.25">
      <c r="B9333" s="9"/>
    </row>
    <row r="9334" spans="2:2" x14ac:dyDescent="0.25">
      <c r="B9334" s="9"/>
    </row>
    <row r="9335" spans="2:2" x14ac:dyDescent="0.25">
      <c r="B9335" s="9"/>
    </row>
    <row r="9336" spans="2:2" x14ac:dyDescent="0.25">
      <c r="B9336" s="9"/>
    </row>
    <row r="9337" spans="2:2" x14ac:dyDescent="0.25">
      <c r="B9337" s="9"/>
    </row>
    <row r="9338" spans="2:2" x14ac:dyDescent="0.25">
      <c r="B9338" s="9"/>
    </row>
    <row r="9339" spans="2:2" x14ac:dyDescent="0.25">
      <c r="B9339" s="9"/>
    </row>
    <row r="9340" spans="2:2" x14ac:dyDescent="0.25">
      <c r="B9340" s="9"/>
    </row>
    <row r="9341" spans="2:2" x14ac:dyDescent="0.25">
      <c r="B9341" s="9"/>
    </row>
    <row r="9342" spans="2:2" x14ac:dyDescent="0.25">
      <c r="B9342" s="9"/>
    </row>
    <row r="9343" spans="2:2" x14ac:dyDescent="0.25">
      <c r="B9343" s="9"/>
    </row>
    <row r="9344" spans="2:2" x14ac:dyDescent="0.25">
      <c r="B9344" s="9"/>
    </row>
    <row r="9345" spans="2:2" x14ac:dyDescent="0.25">
      <c r="B9345" s="9"/>
    </row>
    <row r="9346" spans="2:2" x14ac:dyDescent="0.25">
      <c r="B9346" s="9"/>
    </row>
    <row r="9347" spans="2:2" x14ac:dyDescent="0.25">
      <c r="B9347" s="9"/>
    </row>
    <row r="9348" spans="2:2" x14ac:dyDescent="0.25">
      <c r="B9348" s="9"/>
    </row>
    <row r="9349" spans="2:2" x14ac:dyDescent="0.25">
      <c r="B9349" s="9"/>
    </row>
    <row r="9350" spans="2:2" x14ac:dyDescent="0.25">
      <c r="B9350" s="9"/>
    </row>
    <row r="9351" spans="2:2" x14ac:dyDescent="0.25">
      <c r="B9351" s="9"/>
    </row>
    <row r="9352" spans="2:2" x14ac:dyDescent="0.25">
      <c r="B9352" s="9"/>
    </row>
    <row r="9353" spans="2:2" x14ac:dyDescent="0.25">
      <c r="B9353" s="9"/>
    </row>
    <row r="9354" spans="2:2" x14ac:dyDescent="0.25">
      <c r="B9354" s="9"/>
    </row>
    <row r="9355" spans="2:2" x14ac:dyDescent="0.25">
      <c r="B9355" s="9"/>
    </row>
    <row r="9356" spans="2:2" x14ac:dyDescent="0.25">
      <c r="B9356" s="9"/>
    </row>
    <row r="9357" spans="2:2" x14ac:dyDescent="0.25">
      <c r="B9357" s="9"/>
    </row>
    <row r="9358" spans="2:2" x14ac:dyDescent="0.25">
      <c r="B9358" s="9"/>
    </row>
    <row r="9359" spans="2:2" x14ac:dyDescent="0.25">
      <c r="B9359" s="9"/>
    </row>
    <row r="9360" spans="2:2" x14ac:dyDescent="0.25">
      <c r="B9360" s="9"/>
    </row>
    <row r="9361" spans="2:2" x14ac:dyDescent="0.25">
      <c r="B9361" s="9"/>
    </row>
    <row r="9362" spans="2:2" x14ac:dyDescent="0.25">
      <c r="B9362" s="9"/>
    </row>
    <row r="9363" spans="2:2" x14ac:dyDescent="0.25">
      <c r="B9363" s="9"/>
    </row>
    <row r="9364" spans="2:2" x14ac:dyDescent="0.25">
      <c r="B9364" s="9"/>
    </row>
    <row r="9365" spans="2:2" x14ac:dyDescent="0.25">
      <c r="B9365" s="9"/>
    </row>
    <row r="9366" spans="2:2" x14ac:dyDescent="0.25">
      <c r="B9366" s="9"/>
    </row>
    <row r="9367" spans="2:2" x14ac:dyDescent="0.25">
      <c r="B9367" s="9"/>
    </row>
    <row r="9368" spans="2:2" x14ac:dyDescent="0.25">
      <c r="B9368" s="9"/>
    </row>
    <row r="9369" spans="2:2" x14ac:dyDescent="0.25">
      <c r="B9369" s="9"/>
    </row>
    <row r="9370" spans="2:2" x14ac:dyDescent="0.25">
      <c r="B9370" s="9"/>
    </row>
    <row r="9371" spans="2:2" x14ac:dyDescent="0.25">
      <c r="B9371" s="9"/>
    </row>
    <row r="9372" spans="2:2" x14ac:dyDescent="0.25">
      <c r="B9372" s="9"/>
    </row>
    <row r="9373" spans="2:2" x14ac:dyDescent="0.25">
      <c r="B9373" s="9"/>
    </row>
    <row r="9374" spans="2:2" x14ac:dyDescent="0.25">
      <c r="B9374" s="9"/>
    </row>
    <row r="9375" spans="2:2" x14ac:dyDescent="0.25">
      <c r="B9375" s="9"/>
    </row>
    <row r="9376" spans="2:2" x14ac:dyDescent="0.25">
      <c r="B9376" s="9"/>
    </row>
    <row r="9377" spans="2:2" x14ac:dyDescent="0.25">
      <c r="B9377" s="9"/>
    </row>
    <row r="9378" spans="2:2" x14ac:dyDescent="0.25">
      <c r="B9378" s="9"/>
    </row>
    <row r="9379" spans="2:2" x14ac:dyDescent="0.25">
      <c r="B9379" s="9"/>
    </row>
    <row r="9380" spans="2:2" x14ac:dyDescent="0.25">
      <c r="B9380" s="9"/>
    </row>
    <row r="9381" spans="2:2" x14ac:dyDescent="0.25">
      <c r="B9381" s="9"/>
    </row>
    <row r="9382" spans="2:2" x14ac:dyDescent="0.25">
      <c r="B9382" s="9"/>
    </row>
    <row r="9383" spans="2:2" x14ac:dyDescent="0.25">
      <c r="B9383" s="9"/>
    </row>
    <row r="9384" spans="2:2" x14ac:dyDescent="0.25">
      <c r="B9384" s="9"/>
    </row>
    <row r="9385" spans="2:2" x14ac:dyDescent="0.25">
      <c r="B9385" s="9"/>
    </row>
    <row r="9386" spans="2:2" x14ac:dyDescent="0.25">
      <c r="B9386" s="9"/>
    </row>
    <row r="9387" spans="2:2" x14ac:dyDescent="0.25">
      <c r="B9387" s="9"/>
    </row>
    <row r="9388" spans="2:2" x14ac:dyDescent="0.25">
      <c r="B9388" s="9"/>
    </row>
    <row r="9389" spans="2:2" x14ac:dyDescent="0.25">
      <c r="B9389" s="9"/>
    </row>
    <row r="9390" spans="2:2" x14ac:dyDescent="0.25">
      <c r="B9390" s="9"/>
    </row>
    <row r="9391" spans="2:2" x14ac:dyDescent="0.25">
      <c r="B9391" s="9"/>
    </row>
    <row r="9392" spans="2:2" x14ac:dyDescent="0.25">
      <c r="B9392" s="9"/>
    </row>
    <row r="9393" spans="2:2" x14ac:dyDescent="0.25">
      <c r="B9393" s="9"/>
    </row>
    <row r="9394" spans="2:2" x14ac:dyDescent="0.25">
      <c r="B9394" s="9"/>
    </row>
    <row r="9395" spans="2:2" x14ac:dyDescent="0.25">
      <c r="B9395" s="9"/>
    </row>
    <row r="9396" spans="2:2" x14ac:dyDescent="0.25">
      <c r="B9396" s="9"/>
    </row>
    <row r="9397" spans="2:2" x14ac:dyDescent="0.25">
      <c r="B9397" s="9"/>
    </row>
    <row r="9398" spans="2:2" x14ac:dyDescent="0.25">
      <c r="B9398" s="9"/>
    </row>
    <row r="9399" spans="2:2" x14ac:dyDescent="0.25">
      <c r="B9399" s="9"/>
    </row>
    <row r="9400" spans="2:2" x14ac:dyDescent="0.25">
      <c r="B9400" s="9"/>
    </row>
    <row r="9401" spans="2:2" x14ac:dyDescent="0.25">
      <c r="B9401" s="9"/>
    </row>
    <row r="9402" spans="2:2" x14ac:dyDescent="0.25">
      <c r="B9402" s="9"/>
    </row>
    <row r="9403" spans="2:2" x14ac:dyDescent="0.25">
      <c r="B9403" s="9"/>
    </row>
    <row r="9404" spans="2:2" x14ac:dyDescent="0.25">
      <c r="B9404" s="9"/>
    </row>
    <row r="9405" spans="2:2" x14ac:dyDescent="0.25">
      <c r="B9405" s="9"/>
    </row>
    <row r="9406" spans="2:2" x14ac:dyDescent="0.25">
      <c r="B9406" s="9"/>
    </row>
    <row r="9407" spans="2:2" x14ac:dyDescent="0.25">
      <c r="B9407" s="9"/>
    </row>
    <row r="9408" spans="2:2" x14ac:dyDescent="0.25">
      <c r="B9408" s="9"/>
    </row>
    <row r="9409" spans="2:2" x14ac:dyDescent="0.25">
      <c r="B9409" s="9"/>
    </row>
    <row r="9410" spans="2:2" x14ac:dyDescent="0.25">
      <c r="B9410" s="9"/>
    </row>
    <row r="9411" spans="2:2" x14ac:dyDescent="0.25">
      <c r="B9411" s="9"/>
    </row>
    <row r="9412" spans="2:2" x14ac:dyDescent="0.25">
      <c r="B9412" s="9"/>
    </row>
    <row r="9413" spans="2:2" x14ac:dyDescent="0.25">
      <c r="B9413" s="9"/>
    </row>
    <row r="9414" spans="2:2" x14ac:dyDescent="0.25">
      <c r="B9414" s="9"/>
    </row>
    <row r="9415" spans="2:2" x14ac:dyDescent="0.25">
      <c r="B9415" s="9"/>
    </row>
    <row r="9416" spans="2:2" x14ac:dyDescent="0.25">
      <c r="B9416" s="9"/>
    </row>
    <row r="9417" spans="2:2" x14ac:dyDescent="0.25">
      <c r="B9417" s="9"/>
    </row>
    <row r="9418" spans="2:2" x14ac:dyDescent="0.25">
      <c r="B9418" s="9"/>
    </row>
    <row r="9419" spans="2:2" x14ac:dyDescent="0.25">
      <c r="B9419" s="9"/>
    </row>
    <row r="9420" spans="2:2" x14ac:dyDescent="0.25">
      <c r="B9420" s="9"/>
    </row>
    <row r="9421" spans="2:2" x14ac:dyDescent="0.25">
      <c r="B9421" s="9"/>
    </row>
    <row r="9422" spans="2:2" x14ac:dyDescent="0.25">
      <c r="B9422" s="9"/>
    </row>
    <row r="9423" spans="2:2" x14ac:dyDescent="0.25">
      <c r="B9423" s="9"/>
    </row>
    <row r="9424" spans="2:2" x14ac:dyDescent="0.25">
      <c r="B9424" s="9"/>
    </row>
    <row r="9425" spans="2:2" x14ac:dyDescent="0.25">
      <c r="B9425" s="9"/>
    </row>
    <row r="9426" spans="2:2" x14ac:dyDescent="0.25">
      <c r="B9426" s="9"/>
    </row>
    <row r="9427" spans="2:2" x14ac:dyDescent="0.25">
      <c r="B9427" s="9"/>
    </row>
    <row r="9428" spans="2:2" x14ac:dyDescent="0.25">
      <c r="B9428" s="9"/>
    </row>
    <row r="9429" spans="2:2" x14ac:dyDescent="0.25">
      <c r="B9429" s="9"/>
    </row>
    <row r="9430" spans="2:2" x14ac:dyDescent="0.25">
      <c r="B9430" s="9"/>
    </row>
    <row r="9431" spans="2:2" x14ac:dyDescent="0.25">
      <c r="B9431" s="9"/>
    </row>
    <row r="9432" spans="2:2" x14ac:dyDescent="0.25">
      <c r="B9432" s="9"/>
    </row>
    <row r="9433" spans="2:2" x14ac:dyDescent="0.25">
      <c r="B9433" s="9"/>
    </row>
    <row r="9434" spans="2:2" x14ac:dyDescent="0.25">
      <c r="B9434" s="9"/>
    </row>
    <row r="9435" spans="2:2" x14ac:dyDescent="0.25">
      <c r="B9435" s="9"/>
    </row>
    <row r="9436" spans="2:2" x14ac:dyDescent="0.25">
      <c r="B9436" s="9"/>
    </row>
    <row r="9437" spans="2:2" x14ac:dyDescent="0.25">
      <c r="B9437" s="9"/>
    </row>
    <row r="9438" spans="2:2" x14ac:dyDescent="0.25">
      <c r="B9438" s="9"/>
    </row>
    <row r="9439" spans="2:2" x14ac:dyDescent="0.25">
      <c r="B9439" s="9"/>
    </row>
    <row r="9440" spans="2:2" x14ac:dyDescent="0.25">
      <c r="B9440" s="9"/>
    </row>
    <row r="9441" spans="2:2" x14ac:dyDescent="0.25">
      <c r="B9441" s="9"/>
    </row>
    <row r="9442" spans="2:2" x14ac:dyDescent="0.25">
      <c r="B9442" s="9"/>
    </row>
    <row r="9443" spans="2:2" x14ac:dyDescent="0.25">
      <c r="B9443" s="9"/>
    </row>
    <row r="9444" spans="2:2" x14ac:dyDescent="0.25">
      <c r="B9444" s="9"/>
    </row>
    <row r="9445" spans="2:2" x14ac:dyDescent="0.25">
      <c r="B9445" s="9"/>
    </row>
    <row r="9446" spans="2:2" x14ac:dyDescent="0.25">
      <c r="B9446" s="9"/>
    </row>
    <row r="9447" spans="2:2" x14ac:dyDescent="0.25">
      <c r="B9447" s="9"/>
    </row>
    <row r="9448" spans="2:2" x14ac:dyDescent="0.25">
      <c r="B9448" s="9"/>
    </row>
    <row r="9449" spans="2:2" x14ac:dyDescent="0.25">
      <c r="B9449" s="9"/>
    </row>
    <row r="9450" spans="2:2" x14ac:dyDescent="0.25">
      <c r="B9450" s="9"/>
    </row>
    <row r="9451" spans="2:2" x14ac:dyDescent="0.25">
      <c r="B9451" s="9"/>
    </row>
    <row r="9452" spans="2:2" x14ac:dyDescent="0.25">
      <c r="B9452" s="9"/>
    </row>
    <row r="9453" spans="2:2" x14ac:dyDescent="0.25">
      <c r="B9453" s="9"/>
    </row>
    <row r="9454" spans="2:2" x14ac:dyDescent="0.25">
      <c r="B9454" s="9"/>
    </row>
    <row r="9455" spans="2:2" x14ac:dyDescent="0.25">
      <c r="B9455" s="9"/>
    </row>
    <row r="9456" spans="2:2" x14ac:dyDescent="0.25">
      <c r="B9456" s="9"/>
    </row>
    <row r="9457" spans="2:2" x14ac:dyDescent="0.25">
      <c r="B9457" s="9"/>
    </row>
    <row r="9458" spans="2:2" x14ac:dyDescent="0.25">
      <c r="B9458" s="9"/>
    </row>
    <row r="9459" spans="2:2" x14ac:dyDescent="0.25">
      <c r="B9459" s="9"/>
    </row>
    <row r="9460" spans="2:2" x14ac:dyDescent="0.25">
      <c r="B9460" s="9"/>
    </row>
    <row r="9461" spans="2:2" x14ac:dyDescent="0.25">
      <c r="B9461" s="9"/>
    </row>
    <row r="9462" spans="2:2" x14ac:dyDescent="0.25">
      <c r="B9462" s="9"/>
    </row>
    <row r="9463" spans="2:2" x14ac:dyDescent="0.25">
      <c r="B9463" s="9"/>
    </row>
    <row r="9464" spans="2:2" x14ac:dyDescent="0.25">
      <c r="B9464" s="9"/>
    </row>
    <row r="9465" spans="2:2" x14ac:dyDescent="0.25">
      <c r="B9465" s="9"/>
    </row>
    <row r="9466" spans="2:2" x14ac:dyDescent="0.25">
      <c r="B9466" s="9"/>
    </row>
    <row r="9467" spans="2:2" x14ac:dyDescent="0.25">
      <c r="B9467" s="9"/>
    </row>
    <row r="9468" spans="2:2" x14ac:dyDescent="0.25">
      <c r="B9468" s="9"/>
    </row>
    <row r="9469" spans="2:2" x14ac:dyDescent="0.25">
      <c r="B9469" s="9"/>
    </row>
    <row r="9470" spans="2:2" x14ac:dyDescent="0.25">
      <c r="B9470" s="9"/>
    </row>
    <row r="9471" spans="2:2" x14ac:dyDescent="0.25">
      <c r="B9471" s="9"/>
    </row>
    <row r="9472" spans="2:2" x14ac:dyDescent="0.25">
      <c r="B9472" s="9"/>
    </row>
    <row r="9473" spans="2:2" x14ac:dyDescent="0.25">
      <c r="B9473" s="9"/>
    </row>
    <row r="9474" spans="2:2" x14ac:dyDescent="0.25">
      <c r="B9474" s="9"/>
    </row>
    <row r="9475" spans="2:2" x14ac:dyDescent="0.25">
      <c r="B9475" s="9"/>
    </row>
    <row r="9476" spans="2:2" x14ac:dyDescent="0.25">
      <c r="B9476" s="9"/>
    </row>
    <row r="9477" spans="2:2" x14ac:dyDescent="0.25">
      <c r="B9477" s="9"/>
    </row>
    <row r="9478" spans="2:2" x14ac:dyDescent="0.25">
      <c r="B9478" s="9"/>
    </row>
    <row r="9479" spans="2:2" x14ac:dyDescent="0.25">
      <c r="B9479" s="9"/>
    </row>
    <row r="9480" spans="2:2" x14ac:dyDescent="0.25">
      <c r="B9480" s="9"/>
    </row>
    <row r="9481" spans="2:2" x14ac:dyDescent="0.25">
      <c r="B9481" s="9"/>
    </row>
    <row r="9482" spans="2:2" x14ac:dyDescent="0.25">
      <c r="B9482" s="9"/>
    </row>
    <row r="9483" spans="2:2" x14ac:dyDescent="0.25">
      <c r="B9483" s="9"/>
    </row>
    <row r="9484" spans="2:2" x14ac:dyDescent="0.25">
      <c r="B9484" s="9"/>
    </row>
    <row r="9485" spans="2:2" x14ac:dyDescent="0.25">
      <c r="B9485" s="9"/>
    </row>
    <row r="9486" spans="2:2" x14ac:dyDescent="0.25">
      <c r="B9486" s="9"/>
    </row>
    <row r="9487" spans="2:2" x14ac:dyDescent="0.25">
      <c r="B9487" s="9"/>
    </row>
    <row r="9488" spans="2:2" x14ac:dyDescent="0.25">
      <c r="B9488" s="9"/>
    </row>
    <row r="9489" spans="2:2" x14ac:dyDescent="0.25">
      <c r="B9489" s="9"/>
    </row>
    <row r="9490" spans="2:2" x14ac:dyDescent="0.25">
      <c r="B9490" s="9"/>
    </row>
    <row r="9491" spans="2:2" x14ac:dyDescent="0.25">
      <c r="B9491" s="9"/>
    </row>
    <row r="9492" spans="2:2" x14ac:dyDescent="0.25">
      <c r="B9492" s="9"/>
    </row>
    <row r="9493" spans="2:2" x14ac:dyDescent="0.25">
      <c r="B9493" s="9"/>
    </row>
    <row r="9494" spans="2:2" x14ac:dyDescent="0.25">
      <c r="B9494" s="9"/>
    </row>
    <row r="9495" spans="2:2" x14ac:dyDescent="0.25">
      <c r="B9495" s="9"/>
    </row>
    <row r="9496" spans="2:2" x14ac:dyDescent="0.25">
      <c r="B9496" s="9"/>
    </row>
    <row r="9497" spans="2:2" x14ac:dyDescent="0.25">
      <c r="B9497" s="9"/>
    </row>
    <row r="9498" spans="2:2" x14ac:dyDescent="0.25">
      <c r="B9498" s="9"/>
    </row>
    <row r="9499" spans="2:2" x14ac:dyDescent="0.25">
      <c r="B9499" s="9"/>
    </row>
    <row r="9500" spans="2:2" x14ac:dyDescent="0.25">
      <c r="B9500" s="9"/>
    </row>
    <row r="9501" spans="2:2" x14ac:dyDescent="0.25">
      <c r="B9501" s="9"/>
    </row>
    <row r="9502" spans="2:2" x14ac:dyDescent="0.25">
      <c r="B9502" s="9"/>
    </row>
    <row r="9503" spans="2:2" x14ac:dyDescent="0.25">
      <c r="B9503" s="9"/>
    </row>
    <row r="9504" spans="2:2" x14ac:dyDescent="0.25">
      <c r="B9504" s="9"/>
    </row>
    <row r="9505" spans="2:2" x14ac:dyDescent="0.25">
      <c r="B9505" s="9"/>
    </row>
    <row r="9506" spans="2:2" x14ac:dyDescent="0.25">
      <c r="B9506" s="9"/>
    </row>
    <row r="9507" spans="2:2" x14ac:dyDescent="0.25">
      <c r="B9507" s="9"/>
    </row>
    <row r="9508" spans="2:2" x14ac:dyDescent="0.25">
      <c r="B9508" s="9"/>
    </row>
    <row r="9509" spans="2:2" x14ac:dyDescent="0.25">
      <c r="B9509" s="9"/>
    </row>
    <row r="9510" spans="2:2" x14ac:dyDescent="0.25">
      <c r="B9510" s="9"/>
    </row>
    <row r="9511" spans="2:2" x14ac:dyDescent="0.25">
      <c r="B9511" s="9"/>
    </row>
    <row r="9512" spans="2:2" x14ac:dyDescent="0.25">
      <c r="B9512" s="9"/>
    </row>
    <row r="9513" spans="2:2" x14ac:dyDescent="0.25">
      <c r="B9513" s="9"/>
    </row>
    <row r="9514" spans="2:2" x14ac:dyDescent="0.25">
      <c r="B9514" s="9"/>
    </row>
    <row r="9515" spans="2:2" x14ac:dyDescent="0.25">
      <c r="B9515" s="9"/>
    </row>
    <row r="9516" spans="2:2" x14ac:dyDescent="0.25">
      <c r="B9516" s="9"/>
    </row>
    <row r="9517" spans="2:2" x14ac:dyDescent="0.25">
      <c r="B9517" s="9"/>
    </row>
    <row r="9518" spans="2:2" x14ac:dyDescent="0.25">
      <c r="B9518" s="9"/>
    </row>
    <row r="9519" spans="2:2" x14ac:dyDescent="0.25">
      <c r="B9519" s="9"/>
    </row>
    <row r="9520" spans="2:2" x14ac:dyDescent="0.25">
      <c r="B9520" s="9"/>
    </row>
    <row r="9521" spans="2:2" x14ac:dyDescent="0.25">
      <c r="B9521" s="9"/>
    </row>
    <row r="9522" spans="2:2" x14ac:dyDescent="0.25">
      <c r="B9522" s="9"/>
    </row>
    <row r="9523" spans="2:2" x14ac:dyDescent="0.25">
      <c r="B9523" s="9"/>
    </row>
    <row r="9524" spans="2:2" x14ac:dyDescent="0.25">
      <c r="B9524" s="9"/>
    </row>
    <row r="9525" spans="2:2" x14ac:dyDescent="0.25">
      <c r="B9525" s="9"/>
    </row>
    <row r="9526" spans="2:2" x14ac:dyDescent="0.25">
      <c r="B9526" s="9"/>
    </row>
    <row r="9527" spans="2:2" x14ac:dyDescent="0.25">
      <c r="B9527" s="9"/>
    </row>
    <row r="9528" spans="2:2" x14ac:dyDescent="0.25">
      <c r="B9528" s="9"/>
    </row>
    <row r="9529" spans="2:2" x14ac:dyDescent="0.25">
      <c r="B9529" s="9"/>
    </row>
    <row r="9530" spans="2:2" x14ac:dyDescent="0.25">
      <c r="B9530" s="9"/>
    </row>
    <row r="9531" spans="2:2" x14ac:dyDescent="0.25">
      <c r="B9531" s="9"/>
    </row>
    <row r="9532" spans="2:2" x14ac:dyDescent="0.25">
      <c r="B9532" s="9"/>
    </row>
    <row r="9533" spans="2:2" x14ac:dyDescent="0.25">
      <c r="B9533" s="9"/>
    </row>
    <row r="9534" spans="2:2" x14ac:dyDescent="0.25">
      <c r="B9534" s="9"/>
    </row>
    <row r="9535" spans="2:2" x14ac:dyDescent="0.25">
      <c r="B9535" s="9"/>
    </row>
    <row r="9536" spans="2:2" x14ac:dyDescent="0.25">
      <c r="B9536" s="9"/>
    </row>
    <row r="9537" spans="2:2" x14ac:dyDescent="0.25">
      <c r="B9537" s="9"/>
    </row>
    <row r="9538" spans="2:2" x14ac:dyDescent="0.25">
      <c r="B9538" s="9"/>
    </row>
    <row r="9539" spans="2:2" x14ac:dyDescent="0.25">
      <c r="B9539" s="9"/>
    </row>
    <row r="9540" spans="2:2" x14ac:dyDescent="0.25">
      <c r="B9540" s="9"/>
    </row>
    <row r="9541" spans="2:2" x14ac:dyDescent="0.25">
      <c r="B9541" s="9"/>
    </row>
    <row r="9542" spans="2:2" x14ac:dyDescent="0.25">
      <c r="B9542" s="9"/>
    </row>
    <row r="9543" spans="2:2" x14ac:dyDescent="0.25">
      <c r="B9543" s="9"/>
    </row>
    <row r="9544" spans="2:2" x14ac:dyDescent="0.25">
      <c r="B9544" s="9"/>
    </row>
    <row r="9545" spans="2:2" x14ac:dyDescent="0.25">
      <c r="B9545" s="9"/>
    </row>
    <row r="9546" spans="2:2" x14ac:dyDescent="0.25">
      <c r="B9546" s="9"/>
    </row>
    <row r="9547" spans="2:2" x14ac:dyDescent="0.25">
      <c r="B9547" s="9"/>
    </row>
    <row r="9548" spans="2:2" x14ac:dyDescent="0.25">
      <c r="B9548" s="9"/>
    </row>
    <row r="9549" spans="2:2" x14ac:dyDescent="0.25">
      <c r="B9549" s="9"/>
    </row>
    <row r="9550" spans="2:2" x14ac:dyDescent="0.25">
      <c r="B9550" s="9"/>
    </row>
    <row r="9551" spans="2:2" x14ac:dyDescent="0.25">
      <c r="B9551" s="9"/>
    </row>
    <row r="9552" spans="2:2" x14ac:dyDescent="0.25">
      <c r="B9552" s="9"/>
    </row>
    <row r="9553" spans="2:2" x14ac:dyDescent="0.25">
      <c r="B9553" s="9"/>
    </row>
    <row r="9554" spans="2:2" x14ac:dyDescent="0.25">
      <c r="B9554" s="9"/>
    </row>
    <row r="9555" spans="2:2" x14ac:dyDescent="0.25">
      <c r="B9555" s="9"/>
    </row>
    <row r="9556" spans="2:2" x14ac:dyDescent="0.25">
      <c r="B9556" s="9"/>
    </row>
    <row r="9557" spans="2:2" x14ac:dyDescent="0.25">
      <c r="B9557" s="9"/>
    </row>
    <row r="9558" spans="2:2" x14ac:dyDescent="0.25">
      <c r="B9558" s="9"/>
    </row>
    <row r="9559" spans="2:2" x14ac:dyDescent="0.25">
      <c r="B9559" s="9"/>
    </row>
    <row r="9560" spans="2:2" x14ac:dyDescent="0.25">
      <c r="B9560" s="9"/>
    </row>
    <row r="9561" spans="2:2" x14ac:dyDescent="0.25">
      <c r="B9561" s="9"/>
    </row>
    <row r="9562" spans="2:2" x14ac:dyDescent="0.25">
      <c r="B9562" s="9"/>
    </row>
    <row r="9563" spans="2:2" x14ac:dyDescent="0.25">
      <c r="B9563" s="9"/>
    </row>
    <row r="9564" spans="2:2" x14ac:dyDescent="0.25">
      <c r="B9564" s="9"/>
    </row>
    <row r="9565" spans="2:2" x14ac:dyDescent="0.25">
      <c r="B9565" s="9"/>
    </row>
    <row r="9566" spans="2:2" x14ac:dyDescent="0.25">
      <c r="B9566" s="9"/>
    </row>
    <row r="9567" spans="2:2" x14ac:dyDescent="0.25">
      <c r="B9567" s="9"/>
    </row>
    <row r="9568" spans="2:2" x14ac:dyDescent="0.25">
      <c r="B9568" s="9"/>
    </row>
    <row r="9569" spans="2:2" x14ac:dyDescent="0.25">
      <c r="B9569" s="9"/>
    </row>
    <row r="9570" spans="2:2" x14ac:dyDescent="0.25">
      <c r="B9570" s="9"/>
    </row>
    <row r="9571" spans="2:2" x14ac:dyDescent="0.25">
      <c r="B9571" s="9"/>
    </row>
    <row r="9572" spans="2:2" x14ac:dyDescent="0.25">
      <c r="B9572" s="9"/>
    </row>
    <row r="9573" spans="2:2" x14ac:dyDescent="0.25">
      <c r="B9573" s="9"/>
    </row>
    <row r="9574" spans="2:2" x14ac:dyDescent="0.25">
      <c r="B9574" s="9"/>
    </row>
    <row r="9575" spans="2:2" x14ac:dyDescent="0.25">
      <c r="B9575" s="9"/>
    </row>
    <row r="9576" spans="2:2" x14ac:dyDescent="0.25">
      <c r="B9576" s="9"/>
    </row>
    <row r="9577" spans="2:2" x14ac:dyDescent="0.25">
      <c r="B9577" s="9"/>
    </row>
    <row r="9578" spans="2:2" x14ac:dyDescent="0.25">
      <c r="B9578" s="9"/>
    </row>
    <row r="9579" spans="2:2" x14ac:dyDescent="0.25">
      <c r="B9579" s="9"/>
    </row>
    <row r="9580" spans="2:2" x14ac:dyDescent="0.25">
      <c r="B9580" s="9"/>
    </row>
    <row r="9581" spans="2:2" x14ac:dyDescent="0.25">
      <c r="B9581" s="9"/>
    </row>
    <row r="9582" spans="2:2" x14ac:dyDescent="0.25">
      <c r="B9582" s="9"/>
    </row>
    <row r="9583" spans="2:2" x14ac:dyDescent="0.25">
      <c r="B9583" s="9"/>
    </row>
    <row r="9584" spans="2:2" x14ac:dyDescent="0.25">
      <c r="B9584" s="9"/>
    </row>
    <row r="9585" spans="2:2" x14ac:dyDescent="0.25">
      <c r="B9585" s="9"/>
    </row>
    <row r="9586" spans="2:2" x14ac:dyDescent="0.25">
      <c r="B9586" s="9"/>
    </row>
    <row r="9587" spans="2:2" x14ac:dyDescent="0.25">
      <c r="B9587" s="9"/>
    </row>
    <row r="9588" spans="2:2" x14ac:dyDescent="0.25">
      <c r="B9588" s="9"/>
    </row>
    <row r="9589" spans="2:2" x14ac:dyDescent="0.25">
      <c r="B9589" s="9"/>
    </row>
    <row r="9590" spans="2:2" x14ac:dyDescent="0.25">
      <c r="B9590" s="9"/>
    </row>
    <row r="9591" spans="2:2" x14ac:dyDescent="0.25">
      <c r="B9591" s="9"/>
    </row>
    <row r="9592" spans="2:2" x14ac:dyDescent="0.25">
      <c r="B9592" s="9"/>
    </row>
    <row r="9593" spans="2:2" x14ac:dyDescent="0.25">
      <c r="B9593" s="9"/>
    </row>
    <row r="9594" spans="2:2" x14ac:dyDescent="0.25">
      <c r="B9594" s="9"/>
    </row>
    <row r="9595" spans="2:2" x14ac:dyDescent="0.25">
      <c r="B9595" s="9"/>
    </row>
    <row r="9596" spans="2:2" x14ac:dyDescent="0.25">
      <c r="B9596" s="9"/>
    </row>
    <row r="9597" spans="2:2" x14ac:dyDescent="0.25">
      <c r="B9597" s="9"/>
    </row>
    <row r="9598" spans="2:2" x14ac:dyDescent="0.25">
      <c r="B9598" s="9"/>
    </row>
    <row r="9599" spans="2:2" x14ac:dyDescent="0.25">
      <c r="B9599" s="9"/>
    </row>
    <row r="9600" spans="2:2" x14ac:dyDescent="0.25">
      <c r="B9600" s="9"/>
    </row>
    <row r="9601" spans="2:2" x14ac:dyDescent="0.25">
      <c r="B9601" s="9"/>
    </row>
    <row r="9602" spans="2:2" x14ac:dyDescent="0.25">
      <c r="B9602" s="9"/>
    </row>
    <row r="9603" spans="2:2" x14ac:dyDescent="0.25">
      <c r="B9603" s="9"/>
    </row>
    <row r="9604" spans="2:2" x14ac:dyDescent="0.25">
      <c r="B9604" s="9"/>
    </row>
    <row r="9605" spans="2:2" x14ac:dyDescent="0.25">
      <c r="B9605" s="9"/>
    </row>
    <row r="9606" spans="2:2" x14ac:dyDescent="0.25">
      <c r="B9606" s="9"/>
    </row>
    <row r="9607" spans="2:2" x14ac:dyDescent="0.25">
      <c r="B9607" s="9"/>
    </row>
    <row r="9608" spans="2:2" x14ac:dyDescent="0.25">
      <c r="B9608" s="9"/>
    </row>
    <row r="9609" spans="2:2" x14ac:dyDescent="0.25">
      <c r="B9609" s="9"/>
    </row>
    <row r="9610" spans="2:2" x14ac:dyDescent="0.25">
      <c r="B9610" s="9"/>
    </row>
    <row r="9611" spans="2:2" x14ac:dyDescent="0.25">
      <c r="B9611" s="9"/>
    </row>
    <row r="9612" spans="2:2" x14ac:dyDescent="0.25">
      <c r="B9612" s="9"/>
    </row>
    <row r="9613" spans="2:2" x14ac:dyDescent="0.25">
      <c r="B9613" s="9"/>
    </row>
    <row r="9614" spans="2:2" x14ac:dyDescent="0.25">
      <c r="B9614" s="9"/>
    </row>
    <row r="9615" spans="2:2" x14ac:dyDescent="0.25">
      <c r="B9615" s="9"/>
    </row>
    <row r="9616" spans="2:2" x14ac:dyDescent="0.25">
      <c r="B9616" s="9"/>
    </row>
    <row r="9617" spans="2:2" x14ac:dyDescent="0.25">
      <c r="B9617" s="9"/>
    </row>
    <row r="9618" spans="2:2" x14ac:dyDescent="0.25">
      <c r="B9618" s="9"/>
    </row>
    <row r="9619" spans="2:2" x14ac:dyDescent="0.25">
      <c r="B9619" s="9"/>
    </row>
    <row r="9620" spans="2:2" x14ac:dyDescent="0.25">
      <c r="B9620" s="9"/>
    </row>
    <row r="9621" spans="2:2" x14ac:dyDescent="0.25">
      <c r="B9621" s="9"/>
    </row>
    <row r="9622" spans="2:2" x14ac:dyDescent="0.25">
      <c r="B9622" s="9"/>
    </row>
    <row r="9623" spans="2:2" x14ac:dyDescent="0.25">
      <c r="B9623" s="9"/>
    </row>
    <row r="9624" spans="2:2" x14ac:dyDescent="0.25">
      <c r="B9624" s="9"/>
    </row>
    <row r="9625" spans="2:2" x14ac:dyDescent="0.25">
      <c r="B9625" s="9"/>
    </row>
    <row r="9626" spans="2:2" x14ac:dyDescent="0.25">
      <c r="B9626" s="9"/>
    </row>
    <row r="9627" spans="2:2" x14ac:dyDescent="0.25">
      <c r="B9627" s="9"/>
    </row>
    <row r="9628" spans="2:2" x14ac:dyDescent="0.25">
      <c r="B9628" s="9"/>
    </row>
    <row r="9629" spans="2:2" x14ac:dyDescent="0.25">
      <c r="B9629" s="9"/>
    </row>
    <row r="9630" spans="2:2" x14ac:dyDescent="0.25">
      <c r="B9630" s="9"/>
    </row>
    <row r="9631" spans="2:2" x14ac:dyDescent="0.25">
      <c r="B9631" s="9"/>
    </row>
    <row r="9632" spans="2:2" x14ac:dyDescent="0.25">
      <c r="B9632" s="9"/>
    </row>
    <row r="9633" spans="2:2" x14ac:dyDescent="0.25">
      <c r="B9633" s="9"/>
    </row>
    <row r="9634" spans="2:2" x14ac:dyDescent="0.25">
      <c r="B9634" s="9"/>
    </row>
    <row r="9635" spans="2:2" x14ac:dyDescent="0.25">
      <c r="B9635" s="9"/>
    </row>
    <row r="9636" spans="2:2" x14ac:dyDescent="0.25">
      <c r="B9636" s="9"/>
    </row>
    <row r="9637" spans="2:2" x14ac:dyDescent="0.25">
      <c r="B9637" s="9"/>
    </row>
    <row r="9638" spans="2:2" x14ac:dyDescent="0.25">
      <c r="B9638" s="9"/>
    </row>
    <row r="9639" spans="2:2" x14ac:dyDescent="0.25">
      <c r="B9639" s="9"/>
    </row>
    <row r="9640" spans="2:2" x14ac:dyDescent="0.25">
      <c r="B9640" s="9"/>
    </row>
    <row r="9641" spans="2:2" x14ac:dyDescent="0.25">
      <c r="B9641" s="9"/>
    </row>
    <row r="9642" spans="2:2" x14ac:dyDescent="0.25">
      <c r="B9642" s="9"/>
    </row>
    <row r="9643" spans="2:2" x14ac:dyDescent="0.25">
      <c r="B9643" s="9"/>
    </row>
    <row r="9644" spans="2:2" x14ac:dyDescent="0.25">
      <c r="B9644" s="9"/>
    </row>
    <row r="9645" spans="2:2" x14ac:dyDescent="0.25">
      <c r="B9645" s="9"/>
    </row>
    <row r="9646" spans="2:2" x14ac:dyDescent="0.25">
      <c r="B9646" s="9"/>
    </row>
    <row r="9647" spans="2:2" x14ac:dyDescent="0.25">
      <c r="B9647" s="9"/>
    </row>
    <row r="9648" spans="2:2" x14ac:dyDescent="0.25">
      <c r="B9648" s="9"/>
    </row>
    <row r="9649" spans="2:2" x14ac:dyDescent="0.25">
      <c r="B9649" s="9"/>
    </row>
    <row r="9650" spans="2:2" x14ac:dyDescent="0.25">
      <c r="B9650" s="9"/>
    </row>
    <row r="9651" spans="2:2" x14ac:dyDescent="0.25">
      <c r="B9651" s="9"/>
    </row>
    <row r="9652" spans="2:2" x14ac:dyDescent="0.25">
      <c r="B9652" s="9"/>
    </row>
    <row r="9653" spans="2:2" x14ac:dyDescent="0.25">
      <c r="B9653" s="9"/>
    </row>
    <row r="9654" spans="2:2" x14ac:dyDescent="0.25">
      <c r="B9654" s="9"/>
    </row>
    <row r="9655" spans="2:2" x14ac:dyDescent="0.25">
      <c r="B9655" s="9"/>
    </row>
    <row r="9656" spans="2:2" x14ac:dyDescent="0.25">
      <c r="B9656" s="9"/>
    </row>
    <row r="9657" spans="2:2" x14ac:dyDescent="0.25">
      <c r="B9657" s="9"/>
    </row>
    <row r="9658" spans="2:2" x14ac:dyDescent="0.25">
      <c r="B9658" s="9"/>
    </row>
    <row r="9659" spans="2:2" x14ac:dyDescent="0.25">
      <c r="B9659" s="9"/>
    </row>
    <row r="9660" spans="2:2" x14ac:dyDescent="0.25">
      <c r="B9660" s="9"/>
    </row>
    <row r="9661" spans="2:2" x14ac:dyDescent="0.25">
      <c r="B9661" s="9"/>
    </row>
    <row r="9662" spans="2:2" x14ac:dyDescent="0.25">
      <c r="B9662" s="9"/>
    </row>
    <row r="9663" spans="2:2" x14ac:dyDescent="0.25">
      <c r="B9663" s="9"/>
    </row>
    <row r="9664" spans="2:2" x14ac:dyDescent="0.25">
      <c r="B9664" s="9"/>
    </row>
    <row r="9665" spans="2:2" x14ac:dyDescent="0.25">
      <c r="B9665" s="9"/>
    </row>
    <row r="9666" spans="2:2" x14ac:dyDescent="0.25">
      <c r="B9666" s="9"/>
    </row>
    <row r="9667" spans="2:2" x14ac:dyDescent="0.25">
      <c r="B9667" s="9"/>
    </row>
    <row r="9668" spans="2:2" x14ac:dyDescent="0.25">
      <c r="B9668" s="9"/>
    </row>
    <row r="9669" spans="2:2" x14ac:dyDescent="0.25">
      <c r="B9669" s="9"/>
    </row>
    <row r="9670" spans="2:2" x14ac:dyDescent="0.25">
      <c r="B9670" s="9"/>
    </row>
    <row r="9671" spans="2:2" x14ac:dyDescent="0.25">
      <c r="B9671" s="9"/>
    </row>
    <row r="9672" spans="2:2" x14ac:dyDescent="0.25">
      <c r="B9672" s="9"/>
    </row>
    <row r="9673" spans="2:2" x14ac:dyDescent="0.25">
      <c r="B9673" s="9"/>
    </row>
    <row r="9674" spans="2:2" x14ac:dyDescent="0.25">
      <c r="B9674" s="9"/>
    </row>
    <row r="9675" spans="2:2" x14ac:dyDescent="0.25">
      <c r="B9675" s="9"/>
    </row>
    <row r="9676" spans="2:2" x14ac:dyDescent="0.25">
      <c r="B9676" s="9"/>
    </row>
    <row r="9677" spans="2:2" x14ac:dyDescent="0.25">
      <c r="B9677" s="9"/>
    </row>
    <row r="9678" spans="2:2" x14ac:dyDescent="0.25">
      <c r="B9678" s="9"/>
    </row>
    <row r="9679" spans="2:2" x14ac:dyDescent="0.25">
      <c r="B9679" s="9"/>
    </row>
    <row r="9680" spans="2:2" x14ac:dyDescent="0.25">
      <c r="B9680" s="9"/>
    </row>
    <row r="9681" spans="2:2" x14ac:dyDescent="0.25">
      <c r="B9681" s="9"/>
    </row>
    <row r="9682" spans="2:2" x14ac:dyDescent="0.25">
      <c r="B9682" s="9"/>
    </row>
    <row r="9683" spans="2:2" x14ac:dyDescent="0.25">
      <c r="B9683" s="9"/>
    </row>
    <row r="9684" spans="2:2" x14ac:dyDescent="0.25">
      <c r="B9684" s="9"/>
    </row>
    <row r="9685" spans="2:2" x14ac:dyDescent="0.25">
      <c r="B9685" s="9"/>
    </row>
    <row r="9686" spans="2:2" x14ac:dyDescent="0.25">
      <c r="B9686" s="9"/>
    </row>
    <row r="9687" spans="2:2" x14ac:dyDescent="0.25">
      <c r="B9687" s="9"/>
    </row>
    <row r="9688" spans="2:2" x14ac:dyDescent="0.25">
      <c r="B9688" s="9"/>
    </row>
    <row r="9689" spans="2:2" x14ac:dyDescent="0.25">
      <c r="B9689" s="9"/>
    </row>
    <row r="9690" spans="2:2" x14ac:dyDescent="0.25">
      <c r="B9690" s="9"/>
    </row>
    <row r="9691" spans="2:2" x14ac:dyDescent="0.25">
      <c r="B9691" s="9"/>
    </row>
    <row r="9692" spans="2:2" x14ac:dyDescent="0.25">
      <c r="B9692" s="9"/>
    </row>
    <row r="9693" spans="2:2" x14ac:dyDescent="0.25">
      <c r="B9693" s="9"/>
    </row>
    <row r="9694" spans="2:2" x14ac:dyDescent="0.25">
      <c r="B9694" s="9"/>
    </row>
    <row r="9695" spans="2:2" x14ac:dyDescent="0.25">
      <c r="B9695" s="9"/>
    </row>
    <row r="9696" spans="2:2" x14ac:dyDescent="0.25">
      <c r="B9696" s="9"/>
    </row>
    <row r="9697" spans="2:2" x14ac:dyDescent="0.25">
      <c r="B9697" s="9"/>
    </row>
    <row r="9698" spans="2:2" x14ac:dyDescent="0.25">
      <c r="B9698" s="9"/>
    </row>
    <row r="9699" spans="2:2" x14ac:dyDescent="0.25">
      <c r="B9699" s="9"/>
    </row>
    <row r="9700" spans="2:2" x14ac:dyDescent="0.25">
      <c r="B9700" s="9"/>
    </row>
    <row r="9701" spans="2:2" x14ac:dyDescent="0.25">
      <c r="B9701" s="9"/>
    </row>
    <row r="9702" spans="2:2" x14ac:dyDescent="0.25">
      <c r="B9702" s="9"/>
    </row>
    <row r="9703" spans="2:2" x14ac:dyDescent="0.25">
      <c r="B9703" s="9"/>
    </row>
    <row r="9704" spans="2:2" x14ac:dyDescent="0.25">
      <c r="B9704" s="9"/>
    </row>
    <row r="9705" spans="2:2" x14ac:dyDescent="0.25">
      <c r="B9705" s="9"/>
    </row>
    <row r="9706" spans="2:2" x14ac:dyDescent="0.25">
      <c r="B9706" s="9"/>
    </row>
    <row r="9707" spans="2:2" x14ac:dyDescent="0.25">
      <c r="B9707" s="9"/>
    </row>
    <row r="9708" spans="2:2" x14ac:dyDescent="0.25">
      <c r="B9708" s="9"/>
    </row>
    <row r="9709" spans="2:2" x14ac:dyDescent="0.25">
      <c r="B9709" s="9"/>
    </row>
    <row r="9710" spans="2:2" x14ac:dyDescent="0.25">
      <c r="B9710" s="9"/>
    </row>
    <row r="9711" spans="2:2" x14ac:dyDescent="0.25">
      <c r="B9711" s="9"/>
    </row>
    <row r="9712" spans="2:2" x14ac:dyDescent="0.25">
      <c r="B9712" s="9"/>
    </row>
    <row r="9713" spans="2:2" x14ac:dyDescent="0.25">
      <c r="B9713" s="9"/>
    </row>
    <row r="9714" spans="2:2" x14ac:dyDescent="0.25">
      <c r="B9714" s="9"/>
    </row>
    <row r="9715" spans="2:2" x14ac:dyDescent="0.25">
      <c r="B9715" s="9"/>
    </row>
    <row r="9716" spans="2:2" x14ac:dyDescent="0.25">
      <c r="B9716" s="9"/>
    </row>
    <row r="9717" spans="2:2" x14ac:dyDescent="0.25">
      <c r="B9717" s="9"/>
    </row>
    <row r="9718" spans="2:2" x14ac:dyDescent="0.25">
      <c r="B9718" s="9"/>
    </row>
    <row r="9719" spans="2:2" x14ac:dyDescent="0.25">
      <c r="B9719" s="9"/>
    </row>
    <row r="9720" spans="2:2" x14ac:dyDescent="0.25">
      <c r="B9720" s="9"/>
    </row>
    <row r="9721" spans="2:2" x14ac:dyDescent="0.25">
      <c r="B9721" s="9"/>
    </row>
    <row r="9722" spans="2:2" x14ac:dyDescent="0.25">
      <c r="B9722" s="9"/>
    </row>
    <row r="9723" spans="2:2" x14ac:dyDescent="0.25">
      <c r="B9723" s="9"/>
    </row>
    <row r="9724" spans="2:2" x14ac:dyDescent="0.25">
      <c r="B9724" s="9"/>
    </row>
    <row r="9725" spans="2:2" x14ac:dyDescent="0.25">
      <c r="B9725" s="9"/>
    </row>
    <row r="9726" spans="2:2" x14ac:dyDescent="0.25">
      <c r="B9726" s="9"/>
    </row>
    <row r="9727" spans="2:2" x14ac:dyDescent="0.25">
      <c r="B9727" s="9"/>
    </row>
    <row r="9728" spans="2:2" x14ac:dyDescent="0.25">
      <c r="B9728" s="9"/>
    </row>
    <row r="9729" spans="2:2" x14ac:dyDescent="0.25">
      <c r="B9729" s="9"/>
    </row>
    <row r="9730" spans="2:2" x14ac:dyDescent="0.25">
      <c r="B9730" s="9"/>
    </row>
    <row r="9731" spans="2:2" x14ac:dyDescent="0.25">
      <c r="B9731" s="9"/>
    </row>
    <row r="9732" spans="2:2" x14ac:dyDescent="0.25">
      <c r="B9732" s="9"/>
    </row>
    <row r="9733" spans="2:2" x14ac:dyDescent="0.25">
      <c r="B9733" s="9"/>
    </row>
    <row r="9734" spans="2:2" x14ac:dyDescent="0.25">
      <c r="B9734" s="9"/>
    </row>
    <row r="9735" spans="2:2" x14ac:dyDescent="0.25">
      <c r="B9735" s="9"/>
    </row>
    <row r="9736" spans="2:2" x14ac:dyDescent="0.25">
      <c r="B9736" s="9"/>
    </row>
    <row r="9737" spans="2:2" x14ac:dyDescent="0.25">
      <c r="B9737" s="9"/>
    </row>
    <row r="9738" spans="2:2" x14ac:dyDescent="0.25">
      <c r="B9738" s="9"/>
    </row>
    <row r="9739" spans="2:2" x14ac:dyDescent="0.25">
      <c r="B9739" s="9"/>
    </row>
    <row r="9740" spans="2:2" x14ac:dyDescent="0.25">
      <c r="B9740" s="9"/>
    </row>
    <row r="9741" spans="2:2" x14ac:dyDescent="0.25">
      <c r="B9741" s="9"/>
    </row>
    <row r="9742" spans="2:2" x14ac:dyDescent="0.25">
      <c r="B9742" s="9"/>
    </row>
    <row r="9743" spans="2:2" x14ac:dyDescent="0.25">
      <c r="B9743" s="9"/>
    </row>
    <row r="9744" spans="2:2" x14ac:dyDescent="0.25">
      <c r="B9744" s="9"/>
    </row>
    <row r="9745" spans="2:2" x14ac:dyDescent="0.25">
      <c r="B9745" s="9"/>
    </row>
    <row r="9746" spans="2:2" x14ac:dyDescent="0.25">
      <c r="B9746" s="9"/>
    </row>
    <row r="9747" spans="2:2" x14ac:dyDescent="0.25">
      <c r="B9747" s="9"/>
    </row>
    <row r="9748" spans="2:2" x14ac:dyDescent="0.25">
      <c r="B9748" s="9"/>
    </row>
    <row r="9749" spans="2:2" x14ac:dyDescent="0.25">
      <c r="B9749" s="9"/>
    </row>
    <row r="9750" spans="2:2" x14ac:dyDescent="0.25">
      <c r="B9750" s="9"/>
    </row>
    <row r="9751" spans="2:2" x14ac:dyDescent="0.25">
      <c r="B9751" s="9"/>
    </row>
    <row r="9752" spans="2:2" x14ac:dyDescent="0.25">
      <c r="B9752" s="9"/>
    </row>
    <row r="9753" spans="2:2" x14ac:dyDescent="0.25">
      <c r="B9753" s="9"/>
    </row>
    <row r="9754" spans="2:2" x14ac:dyDescent="0.25">
      <c r="B9754" s="9"/>
    </row>
    <row r="9755" spans="2:2" x14ac:dyDescent="0.25">
      <c r="B9755" s="9"/>
    </row>
    <row r="9756" spans="2:2" x14ac:dyDescent="0.25">
      <c r="B9756" s="9"/>
    </row>
    <row r="9757" spans="2:2" x14ac:dyDescent="0.25">
      <c r="B9757" s="9"/>
    </row>
    <row r="9758" spans="2:2" x14ac:dyDescent="0.25">
      <c r="B9758" s="9"/>
    </row>
    <row r="9759" spans="2:2" x14ac:dyDescent="0.25">
      <c r="B9759" s="9"/>
    </row>
    <row r="9760" spans="2:2" x14ac:dyDescent="0.25">
      <c r="B9760" s="9"/>
    </row>
    <row r="9761" spans="2:2" x14ac:dyDescent="0.25">
      <c r="B9761" s="9"/>
    </row>
    <row r="9762" spans="2:2" x14ac:dyDescent="0.25">
      <c r="B9762" s="9"/>
    </row>
    <row r="9763" spans="2:2" x14ac:dyDescent="0.25">
      <c r="B9763" s="9"/>
    </row>
    <row r="9764" spans="2:2" x14ac:dyDescent="0.25">
      <c r="B9764" s="9"/>
    </row>
    <row r="9765" spans="2:2" x14ac:dyDescent="0.25">
      <c r="B9765" s="9"/>
    </row>
    <row r="9766" spans="2:2" x14ac:dyDescent="0.25">
      <c r="B9766" s="9"/>
    </row>
    <row r="9767" spans="2:2" x14ac:dyDescent="0.25">
      <c r="B9767" s="9"/>
    </row>
    <row r="9768" spans="2:2" x14ac:dyDescent="0.25">
      <c r="B9768" s="9"/>
    </row>
    <row r="9769" spans="2:2" x14ac:dyDescent="0.25">
      <c r="B9769" s="9"/>
    </row>
    <row r="9770" spans="2:2" x14ac:dyDescent="0.25">
      <c r="B9770" s="9"/>
    </row>
    <row r="9771" spans="2:2" x14ac:dyDescent="0.25">
      <c r="B9771" s="9"/>
    </row>
    <row r="9772" spans="2:2" x14ac:dyDescent="0.25">
      <c r="B9772" s="9"/>
    </row>
    <row r="9773" spans="2:2" x14ac:dyDescent="0.25">
      <c r="B9773" s="9"/>
    </row>
    <row r="9774" spans="2:2" x14ac:dyDescent="0.25">
      <c r="B9774" s="9"/>
    </row>
    <row r="9775" spans="2:2" x14ac:dyDescent="0.25">
      <c r="B9775" s="9"/>
    </row>
    <row r="9776" spans="2:2" x14ac:dyDescent="0.25">
      <c r="B9776" s="9"/>
    </row>
    <row r="9777" spans="2:2" x14ac:dyDescent="0.25">
      <c r="B9777" s="9"/>
    </row>
    <row r="9778" spans="2:2" x14ac:dyDescent="0.25">
      <c r="B9778" s="9"/>
    </row>
    <row r="9779" spans="2:2" x14ac:dyDescent="0.25">
      <c r="B9779" s="9"/>
    </row>
    <row r="9780" spans="2:2" x14ac:dyDescent="0.25">
      <c r="B9780" s="9"/>
    </row>
    <row r="9781" spans="2:2" x14ac:dyDescent="0.25">
      <c r="B9781" s="9"/>
    </row>
    <row r="9782" spans="2:2" x14ac:dyDescent="0.25">
      <c r="B9782" s="9"/>
    </row>
    <row r="9783" spans="2:2" x14ac:dyDescent="0.25">
      <c r="B9783" s="9"/>
    </row>
    <row r="9784" spans="2:2" x14ac:dyDescent="0.25">
      <c r="B9784" s="9"/>
    </row>
    <row r="9785" spans="2:2" x14ac:dyDescent="0.25">
      <c r="B9785" s="9"/>
    </row>
    <row r="9786" spans="2:2" x14ac:dyDescent="0.25">
      <c r="B9786" s="9"/>
    </row>
    <row r="9787" spans="2:2" x14ac:dyDescent="0.25">
      <c r="B9787" s="9"/>
    </row>
    <row r="9788" spans="2:2" x14ac:dyDescent="0.25">
      <c r="B9788" s="9"/>
    </row>
    <row r="9789" spans="2:2" x14ac:dyDescent="0.25">
      <c r="B9789" s="9"/>
    </row>
    <row r="9790" spans="2:2" x14ac:dyDescent="0.25">
      <c r="B9790" s="9"/>
    </row>
    <row r="9791" spans="2:2" x14ac:dyDescent="0.25">
      <c r="B9791" s="9"/>
    </row>
    <row r="9792" spans="2:2" x14ac:dyDescent="0.25">
      <c r="B9792" s="9"/>
    </row>
    <row r="9793" spans="2:2" x14ac:dyDescent="0.25">
      <c r="B9793" s="9"/>
    </row>
    <row r="9794" spans="2:2" x14ac:dyDescent="0.25">
      <c r="B9794" s="9"/>
    </row>
    <row r="9795" spans="2:2" x14ac:dyDescent="0.25">
      <c r="B9795" s="9"/>
    </row>
    <row r="9796" spans="2:2" x14ac:dyDescent="0.25">
      <c r="B9796" s="9"/>
    </row>
    <row r="9797" spans="2:2" x14ac:dyDescent="0.25">
      <c r="B9797" s="9"/>
    </row>
    <row r="9798" spans="2:2" x14ac:dyDescent="0.25">
      <c r="B9798" s="9"/>
    </row>
    <row r="9799" spans="2:2" x14ac:dyDescent="0.25">
      <c r="B9799" s="9"/>
    </row>
    <row r="9800" spans="2:2" x14ac:dyDescent="0.25">
      <c r="B9800" s="9"/>
    </row>
    <row r="9801" spans="2:2" x14ac:dyDescent="0.25">
      <c r="B9801" s="9"/>
    </row>
    <row r="9802" spans="2:2" x14ac:dyDescent="0.25">
      <c r="B9802" s="9"/>
    </row>
    <row r="9803" spans="2:2" x14ac:dyDescent="0.25">
      <c r="B9803" s="9"/>
    </row>
    <row r="9804" spans="2:2" x14ac:dyDescent="0.25">
      <c r="B9804" s="9"/>
    </row>
    <row r="9805" spans="2:2" x14ac:dyDescent="0.25">
      <c r="B9805" s="9"/>
    </row>
    <row r="9806" spans="2:2" x14ac:dyDescent="0.25">
      <c r="B9806" s="9"/>
    </row>
    <row r="9807" spans="2:2" x14ac:dyDescent="0.25">
      <c r="B9807" s="9"/>
    </row>
    <row r="9808" spans="2:2" x14ac:dyDescent="0.25">
      <c r="B9808" s="9"/>
    </row>
    <row r="9809" spans="2:2" x14ac:dyDescent="0.25">
      <c r="B9809" s="9"/>
    </row>
    <row r="9810" spans="2:2" x14ac:dyDescent="0.25">
      <c r="B9810" s="9"/>
    </row>
    <row r="9811" spans="2:2" x14ac:dyDescent="0.25">
      <c r="B9811" s="9"/>
    </row>
    <row r="9812" spans="2:2" x14ac:dyDescent="0.25">
      <c r="B9812" s="9"/>
    </row>
    <row r="9813" spans="2:2" x14ac:dyDescent="0.25">
      <c r="B9813" s="9"/>
    </row>
    <row r="9814" spans="2:2" x14ac:dyDescent="0.25">
      <c r="B9814" s="9"/>
    </row>
    <row r="9815" spans="2:2" x14ac:dyDescent="0.25">
      <c r="B9815" s="9"/>
    </row>
    <row r="9816" spans="2:2" x14ac:dyDescent="0.25">
      <c r="B9816" s="9"/>
    </row>
    <row r="9817" spans="2:2" x14ac:dyDescent="0.25">
      <c r="B9817" s="9"/>
    </row>
    <row r="9818" spans="2:2" x14ac:dyDescent="0.25">
      <c r="B9818" s="9"/>
    </row>
    <row r="9819" spans="2:2" x14ac:dyDescent="0.25">
      <c r="B9819" s="9"/>
    </row>
    <row r="9820" spans="2:2" x14ac:dyDescent="0.25">
      <c r="B9820" s="9"/>
    </row>
    <row r="9821" spans="2:2" x14ac:dyDescent="0.25">
      <c r="B9821" s="9"/>
    </row>
    <row r="9822" spans="2:2" x14ac:dyDescent="0.25">
      <c r="B9822" s="9"/>
    </row>
    <row r="9823" spans="2:2" x14ac:dyDescent="0.25">
      <c r="B9823" s="9"/>
    </row>
    <row r="9824" spans="2:2" x14ac:dyDescent="0.25">
      <c r="B9824" s="9"/>
    </row>
    <row r="9825" spans="2:2" x14ac:dyDescent="0.25">
      <c r="B9825" s="9"/>
    </row>
    <row r="9826" spans="2:2" x14ac:dyDescent="0.25">
      <c r="B9826" s="9"/>
    </row>
    <row r="9827" spans="2:2" x14ac:dyDescent="0.25">
      <c r="B9827" s="9"/>
    </row>
    <row r="9828" spans="2:2" x14ac:dyDescent="0.25">
      <c r="B9828" s="9"/>
    </row>
    <row r="9829" spans="2:2" x14ac:dyDescent="0.25">
      <c r="B9829" s="9"/>
    </row>
    <row r="9830" spans="2:2" x14ac:dyDescent="0.25">
      <c r="B9830" s="9"/>
    </row>
    <row r="9831" spans="2:2" x14ac:dyDescent="0.25">
      <c r="B9831" s="9"/>
    </row>
    <row r="9832" spans="2:2" x14ac:dyDescent="0.25">
      <c r="B9832" s="9"/>
    </row>
    <row r="9833" spans="2:2" x14ac:dyDescent="0.25">
      <c r="B9833" s="9"/>
    </row>
    <row r="9834" spans="2:2" x14ac:dyDescent="0.25">
      <c r="B9834" s="9"/>
    </row>
    <row r="9835" spans="2:2" x14ac:dyDescent="0.25">
      <c r="B9835" s="9"/>
    </row>
    <row r="9836" spans="2:2" x14ac:dyDescent="0.25">
      <c r="B9836" s="9"/>
    </row>
    <row r="9837" spans="2:2" x14ac:dyDescent="0.25">
      <c r="B9837" s="9"/>
    </row>
    <row r="9838" spans="2:2" x14ac:dyDescent="0.25">
      <c r="B9838" s="9"/>
    </row>
    <row r="9839" spans="2:2" x14ac:dyDescent="0.25">
      <c r="B9839" s="9"/>
    </row>
    <row r="9840" spans="2:2" x14ac:dyDescent="0.25">
      <c r="B9840" s="9"/>
    </row>
    <row r="9841" spans="2:2" x14ac:dyDescent="0.25">
      <c r="B9841" s="9"/>
    </row>
    <row r="9842" spans="2:2" x14ac:dyDescent="0.25">
      <c r="B9842" s="9"/>
    </row>
    <row r="9843" spans="2:2" x14ac:dyDescent="0.25">
      <c r="B9843" s="9"/>
    </row>
    <row r="9844" spans="2:2" x14ac:dyDescent="0.25">
      <c r="B9844" s="9"/>
    </row>
    <row r="9845" spans="2:2" x14ac:dyDescent="0.25">
      <c r="B9845" s="9"/>
    </row>
    <row r="9846" spans="2:2" x14ac:dyDescent="0.25">
      <c r="B9846" s="9"/>
    </row>
    <row r="9847" spans="2:2" x14ac:dyDescent="0.25">
      <c r="B9847" s="9"/>
    </row>
    <row r="9848" spans="2:2" x14ac:dyDescent="0.25">
      <c r="B9848" s="9"/>
    </row>
    <row r="9849" spans="2:2" x14ac:dyDescent="0.25">
      <c r="B9849" s="9"/>
    </row>
    <row r="9850" spans="2:2" x14ac:dyDescent="0.25">
      <c r="B9850" s="9"/>
    </row>
    <row r="9851" spans="2:2" x14ac:dyDescent="0.25">
      <c r="B9851" s="9"/>
    </row>
    <row r="9852" spans="2:2" x14ac:dyDescent="0.25">
      <c r="B9852" s="9"/>
    </row>
    <row r="9853" spans="2:2" x14ac:dyDescent="0.25">
      <c r="B9853" s="9"/>
    </row>
    <row r="9854" spans="2:2" x14ac:dyDescent="0.25">
      <c r="B9854" s="9"/>
    </row>
    <row r="9855" spans="2:2" x14ac:dyDescent="0.25">
      <c r="B9855" s="9"/>
    </row>
    <row r="9856" spans="2:2" x14ac:dyDescent="0.25">
      <c r="B9856" s="9"/>
    </row>
    <row r="9857" spans="2:2" x14ac:dyDescent="0.25">
      <c r="B9857" s="9"/>
    </row>
    <row r="9858" spans="2:2" x14ac:dyDescent="0.25">
      <c r="B9858" s="9"/>
    </row>
    <row r="9859" spans="2:2" x14ac:dyDescent="0.25">
      <c r="B9859" s="9"/>
    </row>
    <row r="9860" spans="2:2" x14ac:dyDescent="0.25">
      <c r="B9860" s="9"/>
    </row>
    <row r="9861" spans="2:2" x14ac:dyDescent="0.25">
      <c r="B9861" s="9"/>
    </row>
    <row r="9862" spans="2:2" x14ac:dyDescent="0.25">
      <c r="B9862" s="9"/>
    </row>
    <row r="9863" spans="2:2" x14ac:dyDescent="0.25">
      <c r="B9863" s="9"/>
    </row>
    <row r="9864" spans="2:2" x14ac:dyDescent="0.25">
      <c r="B9864" s="9"/>
    </row>
    <row r="9865" spans="2:2" x14ac:dyDescent="0.25">
      <c r="B9865" s="9"/>
    </row>
    <row r="9866" spans="2:2" x14ac:dyDescent="0.25">
      <c r="B9866" s="9"/>
    </row>
    <row r="9867" spans="2:2" x14ac:dyDescent="0.25">
      <c r="B9867" s="9"/>
    </row>
    <row r="9868" spans="2:2" x14ac:dyDescent="0.25">
      <c r="B9868" s="9"/>
    </row>
    <row r="9869" spans="2:2" x14ac:dyDescent="0.25">
      <c r="B9869" s="9"/>
    </row>
    <row r="9870" spans="2:2" x14ac:dyDescent="0.25">
      <c r="B9870" s="9"/>
    </row>
    <row r="9871" spans="2:2" x14ac:dyDescent="0.25">
      <c r="B9871" s="9"/>
    </row>
    <row r="9872" spans="2:2" x14ac:dyDescent="0.25">
      <c r="B9872" s="9"/>
    </row>
    <row r="9873" spans="2:2" x14ac:dyDescent="0.25">
      <c r="B9873" s="9"/>
    </row>
    <row r="9874" spans="2:2" x14ac:dyDescent="0.25">
      <c r="B9874" s="9"/>
    </row>
    <row r="9875" spans="2:2" x14ac:dyDescent="0.25">
      <c r="B9875" s="9"/>
    </row>
    <row r="9876" spans="2:2" x14ac:dyDescent="0.25">
      <c r="B9876" s="9"/>
    </row>
    <row r="9877" spans="2:2" x14ac:dyDescent="0.25">
      <c r="B9877" s="9"/>
    </row>
    <row r="9878" spans="2:2" x14ac:dyDescent="0.25">
      <c r="B9878" s="9"/>
    </row>
    <row r="9879" spans="2:2" x14ac:dyDescent="0.25">
      <c r="B9879" s="9"/>
    </row>
    <row r="9880" spans="2:2" x14ac:dyDescent="0.25">
      <c r="B9880" s="9"/>
    </row>
    <row r="9881" spans="2:2" x14ac:dyDescent="0.25">
      <c r="B9881" s="9"/>
    </row>
    <row r="9882" spans="2:2" x14ac:dyDescent="0.25">
      <c r="B9882" s="9"/>
    </row>
    <row r="9883" spans="2:2" x14ac:dyDescent="0.25">
      <c r="B9883" s="9"/>
    </row>
    <row r="9884" spans="2:2" x14ac:dyDescent="0.25">
      <c r="B9884" s="9"/>
    </row>
    <row r="9885" spans="2:2" x14ac:dyDescent="0.25">
      <c r="B9885" s="9"/>
    </row>
    <row r="9886" spans="2:2" x14ac:dyDescent="0.25">
      <c r="B9886" s="9"/>
    </row>
    <row r="9887" spans="2:2" x14ac:dyDescent="0.25">
      <c r="B9887" s="9"/>
    </row>
    <row r="9888" spans="2:2" x14ac:dyDescent="0.25">
      <c r="B9888" s="9"/>
    </row>
    <row r="9889" spans="2:2" x14ac:dyDescent="0.25">
      <c r="B9889" s="9"/>
    </row>
    <row r="9890" spans="2:2" x14ac:dyDescent="0.25">
      <c r="B9890" s="9"/>
    </row>
    <row r="9891" spans="2:2" x14ac:dyDescent="0.25">
      <c r="B9891" s="9"/>
    </row>
    <row r="9892" spans="2:2" x14ac:dyDescent="0.25">
      <c r="B9892" s="9"/>
    </row>
    <row r="9893" spans="2:2" x14ac:dyDescent="0.25">
      <c r="B9893" s="9"/>
    </row>
    <row r="9894" spans="2:2" x14ac:dyDescent="0.25">
      <c r="B9894" s="9"/>
    </row>
    <row r="9895" spans="2:2" x14ac:dyDescent="0.25">
      <c r="B9895" s="9"/>
    </row>
    <row r="9896" spans="2:2" x14ac:dyDescent="0.25">
      <c r="B9896" s="9"/>
    </row>
    <row r="9897" spans="2:2" x14ac:dyDescent="0.25">
      <c r="B9897" s="9"/>
    </row>
    <row r="9898" spans="2:2" x14ac:dyDescent="0.25">
      <c r="B9898" s="9"/>
    </row>
    <row r="9899" spans="2:2" x14ac:dyDescent="0.25">
      <c r="B9899" s="9"/>
    </row>
    <row r="9900" spans="2:2" x14ac:dyDescent="0.25">
      <c r="B9900" s="9"/>
    </row>
    <row r="9901" spans="2:2" x14ac:dyDescent="0.25">
      <c r="B9901" s="9"/>
    </row>
    <row r="9902" spans="2:2" x14ac:dyDescent="0.25">
      <c r="B9902" s="9"/>
    </row>
    <row r="9903" spans="2:2" x14ac:dyDescent="0.25">
      <c r="B9903" s="9"/>
    </row>
    <row r="9904" spans="2:2" x14ac:dyDescent="0.25">
      <c r="B9904" s="9"/>
    </row>
    <row r="9905" spans="2:2" x14ac:dyDescent="0.25">
      <c r="B9905" s="9"/>
    </row>
    <row r="9906" spans="2:2" x14ac:dyDescent="0.25">
      <c r="B9906" s="9"/>
    </row>
    <row r="9907" spans="2:2" x14ac:dyDescent="0.25">
      <c r="B9907" s="9"/>
    </row>
    <row r="9908" spans="2:2" x14ac:dyDescent="0.25">
      <c r="B9908" s="9"/>
    </row>
    <row r="9909" spans="2:2" x14ac:dyDescent="0.25">
      <c r="B9909" s="9"/>
    </row>
    <row r="9910" spans="2:2" x14ac:dyDescent="0.25">
      <c r="B9910" s="9"/>
    </row>
    <row r="9911" spans="2:2" x14ac:dyDescent="0.25">
      <c r="B9911" s="9"/>
    </row>
    <row r="9912" spans="2:2" x14ac:dyDescent="0.25">
      <c r="B9912" s="9"/>
    </row>
    <row r="9913" spans="2:2" x14ac:dyDescent="0.25">
      <c r="B9913" s="9"/>
    </row>
    <row r="9914" spans="2:2" x14ac:dyDescent="0.25">
      <c r="B9914" s="9"/>
    </row>
    <row r="9915" spans="2:2" x14ac:dyDescent="0.25">
      <c r="B9915" s="9"/>
    </row>
    <row r="9916" spans="2:2" x14ac:dyDescent="0.25">
      <c r="B9916" s="9"/>
    </row>
    <row r="9917" spans="2:2" x14ac:dyDescent="0.25">
      <c r="B9917" s="9"/>
    </row>
    <row r="9918" spans="2:2" x14ac:dyDescent="0.25">
      <c r="B9918" s="9"/>
    </row>
    <row r="9919" spans="2:2" x14ac:dyDescent="0.25">
      <c r="B9919" s="9"/>
    </row>
    <row r="9920" spans="2:2" x14ac:dyDescent="0.25">
      <c r="B9920" s="9"/>
    </row>
    <row r="9921" spans="2:2" x14ac:dyDescent="0.25">
      <c r="B9921" s="9"/>
    </row>
    <row r="9922" spans="2:2" x14ac:dyDescent="0.25">
      <c r="B9922" s="9"/>
    </row>
    <row r="9923" spans="2:2" x14ac:dyDescent="0.25">
      <c r="B9923" s="9"/>
    </row>
    <row r="9924" spans="2:2" x14ac:dyDescent="0.25">
      <c r="B9924" s="9"/>
    </row>
    <row r="9925" spans="2:2" x14ac:dyDescent="0.25">
      <c r="B9925" s="9"/>
    </row>
    <row r="9926" spans="2:2" x14ac:dyDescent="0.25">
      <c r="B9926" s="9"/>
    </row>
    <row r="9927" spans="2:2" x14ac:dyDescent="0.25">
      <c r="B9927" s="9"/>
    </row>
    <row r="9928" spans="2:2" x14ac:dyDescent="0.25">
      <c r="B9928" s="9"/>
    </row>
    <row r="9929" spans="2:2" x14ac:dyDescent="0.25">
      <c r="B9929" s="9"/>
    </row>
    <row r="9930" spans="2:2" x14ac:dyDescent="0.25">
      <c r="B9930" s="9"/>
    </row>
    <row r="9931" spans="2:2" x14ac:dyDescent="0.25">
      <c r="B9931" s="9"/>
    </row>
    <row r="9932" spans="2:2" x14ac:dyDescent="0.25">
      <c r="B9932" s="9"/>
    </row>
    <row r="9933" spans="2:2" x14ac:dyDescent="0.25">
      <c r="B9933" s="9"/>
    </row>
    <row r="9934" spans="2:2" x14ac:dyDescent="0.25">
      <c r="B9934" s="9"/>
    </row>
    <row r="9935" spans="2:2" x14ac:dyDescent="0.25">
      <c r="B9935" s="9"/>
    </row>
    <row r="9936" spans="2:2" x14ac:dyDescent="0.25">
      <c r="B9936" s="9"/>
    </row>
    <row r="9937" spans="2:2" x14ac:dyDescent="0.25">
      <c r="B9937" s="9"/>
    </row>
    <row r="9938" spans="2:2" x14ac:dyDescent="0.25">
      <c r="B9938" s="9"/>
    </row>
    <row r="9939" spans="2:2" x14ac:dyDescent="0.25">
      <c r="B9939" s="9"/>
    </row>
    <row r="9940" spans="2:2" x14ac:dyDescent="0.25">
      <c r="B9940" s="9"/>
    </row>
    <row r="9941" spans="2:2" x14ac:dyDescent="0.25">
      <c r="B9941" s="9"/>
    </row>
    <row r="9942" spans="2:2" x14ac:dyDescent="0.25">
      <c r="B9942" s="9"/>
    </row>
    <row r="9943" spans="2:2" x14ac:dyDescent="0.25">
      <c r="B9943" s="9"/>
    </row>
    <row r="9944" spans="2:2" x14ac:dyDescent="0.25">
      <c r="B9944" s="9"/>
    </row>
    <row r="9945" spans="2:2" x14ac:dyDescent="0.25">
      <c r="B9945" s="9"/>
    </row>
    <row r="9946" spans="2:2" x14ac:dyDescent="0.25">
      <c r="B9946" s="9"/>
    </row>
    <row r="9947" spans="2:2" x14ac:dyDescent="0.25">
      <c r="B9947" s="9"/>
    </row>
    <row r="9948" spans="2:2" x14ac:dyDescent="0.25">
      <c r="B9948" s="9"/>
    </row>
    <row r="9949" spans="2:2" x14ac:dyDescent="0.25">
      <c r="B9949" s="9"/>
    </row>
    <row r="9950" spans="2:2" x14ac:dyDescent="0.25">
      <c r="B9950" s="9"/>
    </row>
    <row r="9951" spans="2:2" x14ac:dyDescent="0.25">
      <c r="B9951" s="9"/>
    </row>
    <row r="9952" spans="2:2" x14ac:dyDescent="0.25">
      <c r="B9952" s="9"/>
    </row>
    <row r="9953" spans="2:2" x14ac:dyDescent="0.25">
      <c r="B9953" s="9"/>
    </row>
    <row r="9954" spans="2:2" x14ac:dyDescent="0.25">
      <c r="B9954" s="9"/>
    </row>
    <row r="9955" spans="2:2" x14ac:dyDescent="0.25">
      <c r="B9955" s="9"/>
    </row>
    <row r="9956" spans="2:2" x14ac:dyDescent="0.25">
      <c r="B9956" s="9"/>
    </row>
    <row r="9957" spans="2:2" x14ac:dyDescent="0.25">
      <c r="B9957" s="9"/>
    </row>
    <row r="9958" spans="2:2" x14ac:dyDescent="0.25">
      <c r="B9958" s="9"/>
    </row>
    <row r="9959" spans="2:2" x14ac:dyDescent="0.25">
      <c r="B9959" s="9"/>
    </row>
    <row r="9960" spans="2:2" x14ac:dyDescent="0.25">
      <c r="B9960" s="9"/>
    </row>
    <row r="9961" spans="2:2" x14ac:dyDescent="0.25">
      <c r="B9961" s="9"/>
    </row>
    <row r="9962" spans="2:2" x14ac:dyDescent="0.25">
      <c r="B9962" s="9"/>
    </row>
    <row r="9963" spans="2:2" x14ac:dyDescent="0.25">
      <c r="B9963" s="9"/>
    </row>
    <row r="9964" spans="2:2" x14ac:dyDescent="0.25">
      <c r="B9964" s="9"/>
    </row>
    <row r="9965" spans="2:2" x14ac:dyDescent="0.25">
      <c r="B9965" s="9"/>
    </row>
    <row r="9966" spans="2:2" x14ac:dyDescent="0.25">
      <c r="B9966" s="9"/>
    </row>
    <row r="9967" spans="2:2" x14ac:dyDescent="0.25">
      <c r="B9967" s="9"/>
    </row>
    <row r="9968" spans="2:2" x14ac:dyDescent="0.25">
      <c r="B9968" s="9"/>
    </row>
    <row r="9969" spans="2:2" x14ac:dyDescent="0.25">
      <c r="B9969" s="9"/>
    </row>
    <row r="9970" spans="2:2" x14ac:dyDescent="0.25">
      <c r="B9970" s="9"/>
    </row>
    <row r="9971" spans="2:2" x14ac:dyDescent="0.25">
      <c r="B9971" s="9"/>
    </row>
    <row r="9972" spans="2:2" x14ac:dyDescent="0.25">
      <c r="B9972" s="9"/>
    </row>
    <row r="9973" spans="2:2" x14ac:dyDescent="0.25">
      <c r="B9973" s="9"/>
    </row>
    <row r="9974" spans="2:2" x14ac:dyDescent="0.25">
      <c r="B9974" s="9"/>
    </row>
    <row r="9975" spans="2:2" x14ac:dyDescent="0.25">
      <c r="B9975" s="9"/>
    </row>
    <row r="9976" spans="2:2" x14ac:dyDescent="0.25">
      <c r="B9976" s="9"/>
    </row>
    <row r="9977" spans="2:2" x14ac:dyDescent="0.25">
      <c r="B9977" s="9"/>
    </row>
    <row r="9978" spans="2:2" x14ac:dyDescent="0.25">
      <c r="B9978" s="9"/>
    </row>
    <row r="9979" spans="2:2" x14ac:dyDescent="0.25">
      <c r="B9979" s="9"/>
    </row>
    <row r="9980" spans="2:2" x14ac:dyDescent="0.25">
      <c r="B9980" s="9"/>
    </row>
    <row r="9981" spans="2:2" x14ac:dyDescent="0.25">
      <c r="B9981" s="9"/>
    </row>
    <row r="9982" spans="2:2" x14ac:dyDescent="0.25">
      <c r="B9982" s="9"/>
    </row>
    <row r="9983" spans="2:2" x14ac:dyDescent="0.25">
      <c r="B9983" s="9"/>
    </row>
    <row r="9984" spans="2:2" x14ac:dyDescent="0.25">
      <c r="B9984" s="9"/>
    </row>
    <row r="9985" spans="2:2" x14ac:dyDescent="0.25">
      <c r="B9985" s="9"/>
    </row>
    <row r="9986" spans="2:2" x14ac:dyDescent="0.25">
      <c r="B9986" s="9"/>
    </row>
    <row r="9987" spans="2:2" x14ac:dyDescent="0.25">
      <c r="B9987" s="9"/>
    </row>
    <row r="9988" spans="2:2" x14ac:dyDescent="0.25">
      <c r="B9988" s="9"/>
    </row>
    <row r="9989" spans="2:2" x14ac:dyDescent="0.25">
      <c r="B9989" s="9"/>
    </row>
    <row r="9990" spans="2:2" x14ac:dyDescent="0.25">
      <c r="B9990" s="9"/>
    </row>
    <row r="9991" spans="2:2" x14ac:dyDescent="0.25">
      <c r="B9991" s="9"/>
    </row>
    <row r="9992" spans="2:2" x14ac:dyDescent="0.25">
      <c r="B9992" s="9"/>
    </row>
    <row r="9993" spans="2:2" x14ac:dyDescent="0.25">
      <c r="B9993" s="9"/>
    </row>
    <row r="9994" spans="2:2" x14ac:dyDescent="0.25">
      <c r="B9994" s="9"/>
    </row>
    <row r="9995" spans="2:2" x14ac:dyDescent="0.25">
      <c r="B9995" s="9"/>
    </row>
    <row r="9996" spans="2:2" x14ac:dyDescent="0.25">
      <c r="B9996" s="9"/>
    </row>
    <row r="9997" spans="2:2" x14ac:dyDescent="0.25">
      <c r="B9997" s="9"/>
    </row>
    <row r="9998" spans="2:2" x14ac:dyDescent="0.25">
      <c r="B9998" s="9"/>
    </row>
    <row r="9999" spans="2:2" x14ac:dyDescent="0.25">
      <c r="B9999" s="9"/>
    </row>
    <row r="10000" spans="2:2" x14ac:dyDescent="0.25">
      <c r="B10000" s="9"/>
    </row>
    <row r="10001" spans="2:2" x14ac:dyDescent="0.25">
      <c r="B10001" s="9"/>
    </row>
    <row r="10002" spans="2:2" x14ac:dyDescent="0.25">
      <c r="B10002" s="9"/>
    </row>
    <row r="10003" spans="2:2" x14ac:dyDescent="0.25">
      <c r="B10003" s="9"/>
    </row>
    <row r="10004" spans="2:2" x14ac:dyDescent="0.25">
      <c r="B10004" s="9"/>
    </row>
    <row r="10005" spans="2:2" x14ac:dyDescent="0.25">
      <c r="B10005" s="9"/>
    </row>
    <row r="10006" spans="2:2" x14ac:dyDescent="0.25">
      <c r="B10006" s="9"/>
    </row>
    <row r="10007" spans="2:2" x14ac:dyDescent="0.25">
      <c r="B10007" s="9"/>
    </row>
    <row r="10008" spans="2:2" x14ac:dyDescent="0.25">
      <c r="B10008" s="9"/>
    </row>
    <row r="10009" spans="2:2" x14ac:dyDescent="0.25">
      <c r="B10009" s="9"/>
    </row>
    <row r="10010" spans="2:2" x14ac:dyDescent="0.25">
      <c r="B10010" s="9"/>
    </row>
    <row r="10011" spans="2:2" x14ac:dyDescent="0.25">
      <c r="B10011" s="9"/>
    </row>
    <row r="10012" spans="2:2" x14ac:dyDescent="0.25">
      <c r="B10012" s="9"/>
    </row>
    <row r="10013" spans="2:2" x14ac:dyDescent="0.25">
      <c r="B10013" s="9"/>
    </row>
    <row r="10014" spans="2:2" x14ac:dyDescent="0.25">
      <c r="B10014" s="9"/>
    </row>
    <row r="10015" spans="2:2" x14ac:dyDescent="0.25">
      <c r="B10015" s="9"/>
    </row>
    <row r="10016" spans="2:2" x14ac:dyDescent="0.25">
      <c r="B10016" s="9"/>
    </row>
    <row r="10017" spans="2:2" x14ac:dyDescent="0.25">
      <c r="B10017" s="9"/>
    </row>
    <row r="10018" spans="2:2" x14ac:dyDescent="0.25">
      <c r="B10018" s="9"/>
    </row>
    <row r="10019" spans="2:2" x14ac:dyDescent="0.25">
      <c r="B10019" s="9"/>
    </row>
    <row r="10020" spans="2:2" x14ac:dyDescent="0.25">
      <c r="B10020" s="9"/>
    </row>
    <row r="10021" spans="2:2" x14ac:dyDescent="0.25">
      <c r="B10021" s="9"/>
    </row>
    <row r="10022" spans="2:2" x14ac:dyDescent="0.25">
      <c r="B10022" s="9"/>
    </row>
    <row r="10023" spans="2:2" x14ac:dyDescent="0.25">
      <c r="B10023" s="9"/>
    </row>
    <row r="10024" spans="2:2" x14ac:dyDescent="0.25">
      <c r="B10024" s="9"/>
    </row>
    <row r="10025" spans="2:2" x14ac:dyDescent="0.25">
      <c r="B10025" s="9"/>
    </row>
    <row r="10026" spans="2:2" x14ac:dyDescent="0.25">
      <c r="B10026" s="9"/>
    </row>
    <row r="10027" spans="2:2" x14ac:dyDescent="0.25">
      <c r="B10027" s="9"/>
    </row>
    <row r="10028" spans="2:2" x14ac:dyDescent="0.25">
      <c r="B10028" s="9"/>
    </row>
    <row r="10029" spans="2:2" x14ac:dyDescent="0.25">
      <c r="B10029" s="9"/>
    </row>
    <row r="10030" spans="2:2" x14ac:dyDescent="0.25">
      <c r="B10030" s="9"/>
    </row>
    <row r="10031" spans="2:2" x14ac:dyDescent="0.25">
      <c r="B10031" s="9"/>
    </row>
    <row r="10032" spans="2:2" x14ac:dyDescent="0.25">
      <c r="B10032" s="9"/>
    </row>
    <row r="10033" spans="2:2" x14ac:dyDescent="0.25">
      <c r="B10033" s="9"/>
    </row>
    <row r="10034" spans="2:2" x14ac:dyDescent="0.25">
      <c r="B10034" s="9"/>
    </row>
    <row r="10035" spans="2:2" x14ac:dyDescent="0.25">
      <c r="B10035" s="9"/>
    </row>
    <row r="10036" spans="2:2" x14ac:dyDescent="0.25">
      <c r="B10036" s="9"/>
    </row>
    <row r="10037" spans="2:2" x14ac:dyDescent="0.25">
      <c r="B10037" s="9"/>
    </row>
    <row r="10038" spans="2:2" x14ac:dyDescent="0.25">
      <c r="B10038" s="9"/>
    </row>
    <row r="10039" spans="2:2" x14ac:dyDescent="0.25">
      <c r="B10039" s="9"/>
    </row>
    <row r="10040" spans="2:2" x14ac:dyDescent="0.25">
      <c r="B10040" s="9"/>
    </row>
    <row r="10041" spans="2:2" x14ac:dyDescent="0.25">
      <c r="B10041" s="9"/>
    </row>
    <row r="10042" spans="2:2" x14ac:dyDescent="0.25">
      <c r="B10042" s="9"/>
    </row>
    <row r="10043" spans="2:2" x14ac:dyDescent="0.25">
      <c r="B10043" s="9"/>
    </row>
    <row r="10044" spans="2:2" x14ac:dyDescent="0.25">
      <c r="B10044" s="9"/>
    </row>
    <row r="10045" spans="2:2" x14ac:dyDescent="0.25">
      <c r="B10045" s="9"/>
    </row>
    <row r="10046" spans="2:2" x14ac:dyDescent="0.25">
      <c r="B10046" s="9"/>
    </row>
    <row r="10047" spans="2:2" x14ac:dyDescent="0.25">
      <c r="B10047" s="9"/>
    </row>
    <row r="10048" spans="2:2" x14ac:dyDescent="0.25">
      <c r="B10048" s="9"/>
    </row>
    <row r="10049" spans="2:2" x14ac:dyDescent="0.25">
      <c r="B10049" s="9"/>
    </row>
    <row r="10050" spans="2:2" x14ac:dyDescent="0.25">
      <c r="B10050" s="9"/>
    </row>
    <row r="10051" spans="2:2" x14ac:dyDescent="0.25">
      <c r="B10051" s="9"/>
    </row>
    <row r="10052" spans="2:2" x14ac:dyDescent="0.25">
      <c r="B10052" s="9"/>
    </row>
    <row r="10053" spans="2:2" x14ac:dyDescent="0.25">
      <c r="B10053" s="9"/>
    </row>
    <row r="10054" spans="2:2" x14ac:dyDescent="0.25">
      <c r="B10054" s="9"/>
    </row>
    <row r="10055" spans="2:2" x14ac:dyDescent="0.25">
      <c r="B10055" s="9"/>
    </row>
    <row r="10056" spans="2:2" x14ac:dyDescent="0.25">
      <c r="B10056" s="9"/>
    </row>
    <row r="10057" spans="2:2" x14ac:dyDescent="0.25">
      <c r="B10057" s="9"/>
    </row>
    <row r="10058" spans="2:2" x14ac:dyDescent="0.25">
      <c r="B10058" s="9"/>
    </row>
    <row r="10059" spans="2:2" x14ac:dyDescent="0.25">
      <c r="B10059" s="9"/>
    </row>
    <row r="10060" spans="2:2" x14ac:dyDescent="0.25">
      <c r="B10060" s="9"/>
    </row>
    <row r="10061" spans="2:2" x14ac:dyDescent="0.25">
      <c r="B10061" s="9"/>
    </row>
    <row r="10062" spans="2:2" x14ac:dyDescent="0.25">
      <c r="B10062" s="9"/>
    </row>
    <row r="10063" spans="2:2" x14ac:dyDescent="0.25">
      <c r="B10063" s="9"/>
    </row>
    <row r="10064" spans="2:2" x14ac:dyDescent="0.25">
      <c r="B10064" s="9"/>
    </row>
    <row r="10065" spans="2:2" x14ac:dyDescent="0.25">
      <c r="B10065" s="9"/>
    </row>
    <row r="10066" spans="2:2" x14ac:dyDescent="0.25">
      <c r="B10066" s="9"/>
    </row>
    <row r="10067" spans="2:2" x14ac:dyDescent="0.25">
      <c r="B10067" s="9"/>
    </row>
    <row r="10068" spans="2:2" x14ac:dyDescent="0.25">
      <c r="B10068" s="9"/>
    </row>
    <row r="10069" spans="2:2" x14ac:dyDescent="0.25">
      <c r="B10069" s="9"/>
    </row>
    <row r="10070" spans="2:2" x14ac:dyDescent="0.25">
      <c r="B10070" s="9"/>
    </row>
    <row r="10071" spans="2:2" x14ac:dyDescent="0.25">
      <c r="B10071" s="9"/>
    </row>
    <row r="10072" spans="2:2" x14ac:dyDescent="0.25">
      <c r="B10072" s="9"/>
    </row>
    <row r="10073" spans="2:2" x14ac:dyDescent="0.25">
      <c r="B10073" s="9"/>
    </row>
    <row r="10074" spans="2:2" x14ac:dyDescent="0.25">
      <c r="B10074" s="9"/>
    </row>
    <row r="10075" spans="2:2" x14ac:dyDescent="0.25">
      <c r="B10075" s="9"/>
    </row>
    <row r="10076" spans="2:2" x14ac:dyDescent="0.25">
      <c r="B10076" s="9"/>
    </row>
    <row r="10077" spans="2:2" x14ac:dyDescent="0.25">
      <c r="B10077" s="9"/>
    </row>
    <row r="10078" spans="2:2" x14ac:dyDescent="0.25">
      <c r="B10078" s="9"/>
    </row>
    <row r="10079" spans="2:2" x14ac:dyDescent="0.25">
      <c r="B10079" s="9"/>
    </row>
    <row r="10080" spans="2:2" x14ac:dyDescent="0.25">
      <c r="B10080" s="9"/>
    </row>
    <row r="10081" spans="2:2" x14ac:dyDescent="0.25">
      <c r="B10081" s="9"/>
    </row>
    <row r="10082" spans="2:2" x14ac:dyDescent="0.25">
      <c r="B10082" s="9"/>
    </row>
    <row r="10083" spans="2:2" x14ac:dyDescent="0.25">
      <c r="B10083" s="9"/>
    </row>
    <row r="10084" spans="2:2" x14ac:dyDescent="0.25">
      <c r="B10084" s="9"/>
    </row>
    <row r="10085" spans="2:2" x14ac:dyDescent="0.25">
      <c r="B10085" s="9"/>
    </row>
    <row r="10086" spans="2:2" x14ac:dyDescent="0.25">
      <c r="B10086" s="9"/>
    </row>
    <row r="10087" spans="2:2" x14ac:dyDescent="0.25">
      <c r="B10087" s="9"/>
    </row>
    <row r="10088" spans="2:2" x14ac:dyDescent="0.25">
      <c r="B10088" s="9"/>
    </row>
    <row r="10089" spans="2:2" x14ac:dyDescent="0.25">
      <c r="B10089" s="9"/>
    </row>
    <row r="10090" spans="2:2" x14ac:dyDescent="0.25">
      <c r="B10090" s="9"/>
    </row>
    <row r="10091" spans="2:2" x14ac:dyDescent="0.25">
      <c r="B10091" s="9"/>
    </row>
    <row r="10092" spans="2:2" x14ac:dyDescent="0.25">
      <c r="B10092" s="9"/>
    </row>
    <row r="10093" spans="2:2" x14ac:dyDescent="0.25">
      <c r="B10093" s="9"/>
    </row>
    <row r="10094" spans="2:2" x14ac:dyDescent="0.25">
      <c r="B10094" s="9"/>
    </row>
    <row r="10095" spans="2:2" x14ac:dyDescent="0.25">
      <c r="B10095" s="9"/>
    </row>
    <row r="10096" spans="2:2" x14ac:dyDescent="0.25">
      <c r="B10096" s="9"/>
    </row>
    <row r="10097" spans="2:2" x14ac:dyDescent="0.25">
      <c r="B10097" s="9"/>
    </row>
    <row r="10098" spans="2:2" x14ac:dyDescent="0.25">
      <c r="B10098" s="9"/>
    </row>
    <row r="10099" spans="2:2" x14ac:dyDescent="0.25">
      <c r="B10099" s="9"/>
    </row>
    <row r="10100" spans="2:2" x14ac:dyDescent="0.25">
      <c r="B10100" s="9"/>
    </row>
    <row r="10101" spans="2:2" x14ac:dyDescent="0.25">
      <c r="B10101" s="9"/>
    </row>
    <row r="10102" spans="2:2" x14ac:dyDescent="0.25">
      <c r="B10102" s="9"/>
    </row>
    <row r="10103" spans="2:2" x14ac:dyDescent="0.25">
      <c r="B10103" s="9"/>
    </row>
    <row r="10104" spans="2:2" x14ac:dyDescent="0.25">
      <c r="B10104" s="9"/>
    </row>
    <row r="10105" spans="2:2" x14ac:dyDescent="0.25">
      <c r="B10105" s="9"/>
    </row>
    <row r="10106" spans="2:2" x14ac:dyDescent="0.25">
      <c r="B10106" s="9"/>
    </row>
    <row r="10107" spans="2:2" x14ac:dyDescent="0.25">
      <c r="B10107" s="9"/>
    </row>
    <row r="10108" spans="2:2" x14ac:dyDescent="0.25">
      <c r="B10108" s="9"/>
    </row>
    <row r="10109" spans="2:2" x14ac:dyDescent="0.25">
      <c r="B10109" s="9"/>
    </row>
    <row r="10110" spans="2:2" x14ac:dyDescent="0.25">
      <c r="B10110" s="9"/>
    </row>
    <row r="10111" spans="2:2" x14ac:dyDescent="0.25">
      <c r="B10111" s="9"/>
    </row>
    <row r="10112" spans="2:2" x14ac:dyDescent="0.25">
      <c r="B10112" s="9"/>
    </row>
    <row r="10113" spans="2:2" x14ac:dyDescent="0.25">
      <c r="B10113" s="9"/>
    </row>
    <row r="10114" spans="2:2" x14ac:dyDescent="0.25">
      <c r="B10114" s="9"/>
    </row>
    <row r="10115" spans="2:2" x14ac:dyDescent="0.25">
      <c r="B10115" s="9"/>
    </row>
    <row r="10116" spans="2:2" x14ac:dyDescent="0.25">
      <c r="B10116" s="9"/>
    </row>
    <row r="10117" spans="2:2" x14ac:dyDescent="0.25">
      <c r="B10117" s="9"/>
    </row>
    <row r="10118" spans="2:2" x14ac:dyDescent="0.25">
      <c r="B10118" s="9"/>
    </row>
    <row r="10119" spans="2:2" x14ac:dyDescent="0.25">
      <c r="B10119" s="9"/>
    </row>
    <row r="10120" spans="2:2" x14ac:dyDescent="0.25">
      <c r="B10120" s="9"/>
    </row>
    <row r="10121" spans="2:2" x14ac:dyDescent="0.25">
      <c r="B10121" s="9"/>
    </row>
    <row r="10122" spans="2:2" x14ac:dyDescent="0.25">
      <c r="B10122" s="9"/>
    </row>
    <row r="10123" spans="2:2" x14ac:dyDescent="0.25">
      <c r="B10123" s="9"/>
    </row>
    <row r="10124" spans="2:2" x14ac:dyDescent="0.25">
      <c r="B10124" s="9"/>
    </row>
    <row r="10125" spans="2:2" x14ac:dyDescent="0.25">
      <c r="B10125" s="9"/>
    </row>
    <row r="10126" spans="2:2" x14ac:dyDescent="0.25">
      <c r="B10126" s="9"/>
    </row>
    <row r="10127" spans="2:2" x14ac:dyDescent="0.25">
      <c r="B10127" s="9"/>
    </row>
    <row r="10128" spans="2:2" x14ac:dyDescent="0.25">
      <c r="B10128" s="9"/>
    </row>
    <row r="10129" spans="2:2" x14ac:dyDescent="0.25">
      <c r="B10129" s="9"/>
    </row>
    <row r="10130" spans="2:2" x14ac:dyDescent="0.25">
      <c r="B10130" s="9"/>
    </row>
    <row r="10131" spans="2:2" x14ac:dyDescent="0.25">
      <c r="B10131" s="9"/>
    </row>
    <row r="10132" spans="2:2" x14ac:dyDescent="0.25">
      <c r="B10132" s="9"/>
    </row>
    <row r="10133" spans="2:2" x14ac:dyDescent="0.25">
      <c r="B10133" s="9"/>
    </row>
    <row r="10134" spans="2:2" x14ac:dyDescent="0.25">
      <c r="B10134" s="9"/>
    </row>
    <row r="10135" spans="2:2" x14ac:dyDescent="0.25">
      <c r="B10135" s="9"/>
    </row>
    <row r="10136" spans="2:2" x14ac:dyDescent="0.25">
      <c r="B10136" s="9"/>
    </row>
    <row r="10137" spans="2:2" x14ac:dyDescent="0.25">
      <c r="B10137" s="9"/>
    </row>
    <row r="10138" spans="2:2" x14ac:dyDescent="0.25">
      <c r="B10138" s="9"/>
    </row>
    <row r="10139" spans="2:2" x14ac:dyDescent="0.25">
      <c r="B10139" s="9"/>
    </row>
    <row r="10140" spans="2:2" x14ac:dyDescent="0.25">
      <c r="B10140" s="9"/>
    </row>
    <row r="10141" spans="2:2" x14ac:dyDescent="0.25">
      <c r="B10141" s="9"/>
    </row>
    <row r="10142" spans="2:2" x14ac:dyDescent="0.25">
      <c r="B10142" s="9"/>
    </row>
    <row r="10143" spans="2:2" x14ac:dyDescent="0.25">
      <c r="B10143" s="9"/>
    </row>
    <row r="10144" spans="2:2" x14ac:dyDescent="0.25">
      <c r="B10144" s="9"/>
    </row>
    <row r="10145" spans="2:2" x14ac:dyDescent="0.25">
      <c r="B10145" s="9"/>
    </row>
    <row r="10146" spans="2:2" x14ac:dyDescent="0.25">
      <c r="B10146" s="9"/>
    </row>
    <row r="10147" spans="2:2" x14ac:dyDescent="0.25">
      <c r="B10147" s="9"/>
    </row>
    <row r="10148" spans="2:2" x14ac:dyDescent="0.25">
      <c r="B10148" s="9"/>
    </row>
    <row r="10149" spans="2:2" x14ac:dyDescent="0.25">
      <c r="B10149" s="9"/>
    </row>
    <row r="10150" spans="2:2" x14ac:dyDescent="0.25">
      <c r="B10150" s="9"/>
    </row>
    <row r="10151" spans="2:2" x14ac:dyDescent="0.25">
      <c r="B10151" s="9"/>
    </row>
    <row r="10152" spans="2:2" x14ac:dyDescent="0.25">
      <c r="B10152" s="9"/>
    </row>
    <row r="10153" spans="2:2" x14ac:dyDescent="0.25">
      <c r="B10153" s="9"/>
    </row>
    <row r="10154" spans="2:2" x14ac:dyDescent="0.25">
      <c r="B10154" s="9"/>
    </row>
    <row r="10155" spans="2:2" x14ac:dyDescent="0.25">
      <c r="B10155" s="9"/>
    </row>
    <row r="10156" spans="2:2" x14ac:dyDescent="0.25">
      <c r="B10156" s="9"/>
    </row>
    <row r="10157" spans="2:2" x14ac:dyDescent="0.25">
      <c r="B10157" s="9"/>
    </row>
    <row r="10158" spans="2:2" x14ac:dyDescent="0.25">
      <c r="B10158" s="9"/>
    </row>
    <row r="10159" spans="2:2" x14ac:dyDescent="0.25">
      <c r="B10159" s="9"/>
    </row>
    <row r="10160" spans="2:2" x14ac:dyDescent="0.25">
      <c r="B10160" s="9"/>
    </row>
    <row r="10161" spans="2:2" x14ac:dyDescent="0.25">
      <c r="B10161" s="9"/>
    </row>
    <row r="10162" spans="2:2" x14ac:dyDescent="0.25">
      <c r="B10162" s="9"/>
    </row>
    <row r="10163" spans="2:2" x14ac:dyDescent="0.25">
      <c r="B10163" s="9"/>
    </row>
    <row r="10164" spans="2:2" x14ac:dyDescent="0.25">
      <c r="B10164" s="9"/>
    </row>
    <row r="10165" spans="2:2" x14ac:dyDescent="0.25">
      <c r="B10165" s="9"/>
    </row>
    <row r="10166" spans="2:2" x14ac:dyDescent="0.25">
      <c r="B10166" s="9"/>
    </row>
    <row r="10167" spans="2:2" x14ac:dyDescent="0.25">
      <c r="B10167" s="9"/>
    </row>
    <row r="10168" spans="2:2" x14ac:dyDescent="0.25">
      <c r="B10168" s="9"/>
    </row>
    <row r="10169" spans="2:2" x14ac:dyDescent="0.25">
      <c r="B10169" s="9"/>
    </row>
    <row r="10170" spans="2:2" x14ac:dyDescent="0.25">
      <c r="B10170" s="9"/>
    </row>
    <row r="10171" spans="2:2" x14ac:dyDescent="0.25">
      <c r="B10171" s="9"/>
    </row>
    <row r="10172" spans="2:2" x14ac:dyDescent="0.25">
      <c r="B10172" s="9"/>
    </row>
    <row r="10173" spans="2:2" x14ac:dyDescent="0.25">
      <c r="B10173" s="9"/>
    </row>
    <row r="10174" spans="2:2" x14ac:dyDescent="0.25">
      <c r="B10174" s="9"/>
    </row>
    <row r="10175" spans="2:2" x14ac:dyDescent="0.25">
      <c r="B10175" s="9"/>
    </row>
    <row r="10176" spans="2:2" x14ac:dyDescent="0.25">
      <c r="B10176" s="9"/>
    </row>
    <row r="10177" spans="2:2" x14ac:dyDescent="0.25">
      <c r="B10177" s="9"/>
    </row>
    <row r="10178" spans="2:2" x14ac:dyDescent="0.25">
      <c r="B10178" s="9"/>
    </row>
    <row r="10179" spans="2:2" x14ac:dyDescent="0.25">
      <c r="B10179" s="9"/>
    </row>
    <row r="10180" spans="2:2" x14ac:dyDescent="0.25">
      <c r="B10180" s="9"/>
    </row>
    <row r="10181" spans="2:2" x14ac:dyDescent="0.25">
      <c r="B10181" s="9"/>
    </row>
    <row r="10182" spans="2:2" x14ac:dyDescent="0.25">
      <c r="B10182" s="9"/>
    </row>
    <row r="10183" spans="2:2" x14ac:dyDescent="0.25">
      <c r="B10183" s="9"/>
    </row>
    <row r="10184" spans="2:2" x14ac:dyDescent="0.25">
      <c r="B10184" s="9"/>
    </row>
    <row r="10185" spans="2:2" x14ac:dyDescent="0.25">
      <c r="B10185" s="9"/>
    </row>
    <row r="10186" spans="2:2" x14ac:dyDescent="0.25">
      <c r="B10186" s="9"/>
    </row>
    <row r="10187" spans="2:2" x14ac:dyDescent="0.25">
      <c r="B10187" s="9"/>
    </row>
    <row r="10188" spans="2:2" x14ac:dyDescent="0.25">
      <c r="B10188" s="9"/>
    </row>
    <row r="10189" spans="2:2" x14ac:dyDescent="0.25">
      <c r="B10189" s="9"/>
    </row>
    <row r="10190" spans="2:2" x14ac:dyDescent="0.25">
      <c r="B10190" s="9"/>
    </row>
    <row r="10191" spans="2:2" x14ac:dyDescent="0.25">
      <c r="B10191" s="9"/>
    </row>
    <row r="10192" spans="2:2" x14ac:dyDescent="0.25">
      <c r="B10192" s="9"/>
    </row>
    <row r="10193" spans="2:2" x14ac:dyDescent="0.25">
      <c r="B10193" s="9"/>
    </row>
    <row r="10194" spans="2:2" x14ac:dyDescent="0.25">
      <c r="B10194" s="9"/>
    </row>
    <row r="10195" spans="2:2" x14ac:dyDescent="0.25">
      <c r="B10195" s="9"/>
    </row>
    <row r="10196" spans="2:2" x14ac:dyDescent="0.25">
      <c r="B10196" s="9"/>
    </row>
    <row r="10197" spans="2:2" x14ac:dyDescent="0.25">
      <c r="B10197" s="9"/>
    </row>
    <row r="10198" spans="2:2" x14ac:dyDescent="0.25">
      <c r="B10198" s="9"/>
    </row>
    <row r="10199" spans="2:2" x14ac:dyDescent="0.25">
      <c r="B10199" s="9"/>
    </row>
    <row r="10200" spans="2:2" x14ac:dyDescent="0.25">
      <c r="B10200" s="9"/>
    </row>
    <row r="10201" spans="2:2" x14ac:dyDescent="0.25">
      <c r="B10201" s="9"/>
    </row>
    <row r="10202" spans="2:2" x14ac:dyDescent="0.25">
      <c r="B10202" s="9"/>
    </row>
    <row r="10203" spans="2:2" x14ac:dyDescent="0.25">
      <c r="B10203" s="9"/>
    </row>
    <row r="10204" spans="2:2" x14ac:dyDescent="0.25">
      <c r="B10204" s="9"/>
    </row>
    <row r="10205" spans="2:2" x14ac:dyDescent="0.25">
      <c r="B10205" s="9"/>
    </row>
    <row r="10206" spans="2:2" x14ac:dyDescent="0.25">
      <c r="B10206" s="9"/>
    </row>
    <row r="10207" spans="2:2" x14ac:dyDescent="0.25">
      <c r="B10207" s="9"/>
    </row>
    <row r="10208" spans="2:2" x14ac:dyDescent="0.25">
      <c r="B10208" s="9"/>
    </row>
    <row r="10209" spans="2:2" x14ac:dyDescent="0.25">
      <c r="B10209" s="9"/>
    </row>
    <row r="10210" spans="2:2" x14ac:dyDescent="0.25">
      <c r="B10210" s="9"/>
    </row>
    <row r="10211" spans="2:2" x14ac:dyDescent="0.25">
      <c r="B10211" s="9"/>
    </row>
    <row r="10212" spans="2:2" x14ac:dyDescent="0.25">
      <c r="B10212" s="9"/>
    </row>
    <row r="10213" spans="2:2" x14ac:dyDescent="0.25">
      <c r="B10213" s="9"/>
    </row>
    <row r="10214" spans="2:2" x14ac:dyDescent="0.25">
      <c r="B10214" s="9"/>
    </row>
    <row r="10215" spans="2:2" x14ac:dyDescent="0.25">
      <c r="B10215" s="9"/>
    </row>
    <row r="10216" spans="2:2" x14ac:dyDescent="0.25">
      <c r="B10216" s="9"/>
    </row>
    <row r="10217" spans="2:2" x14ac:dyDescent="0.25">
      <c r="B10217" s="9"/>
    </row>
    <row r="10218" spans="2:2" x14ac:dyDescent="0.25">
      <c r="B10218" s="9"/>
    </row>
    <row r="10219" spans="2:2" x14ac:dyDescent="0.25">
      <c r="B10219" s="9"/>
    </row>
    <row r="10220" spans="2:2" x14ac:dyDescent="0.25">
      <c r="B10220" s="9"/>
    </row>
    <row r="10221" spans="2:2" x14ac:dyDescent="0.25">
      <c r="B10221" s="9"/>
    </row>
    <row r="10222" spans="2:2" x14ac:dyDescent="0.25">
      <c r="B10222" s="9"/>
    </row>
    <row r="10223" spans="2:2" x14ac:dyDescent="0.25">
      <c r="B10223" s="9"/>
    </row>
    <row r="10224" spans="2:2" x14ac:dyDescent="0.25">
      <c r="B10224" s="9"/>
    </row>
    <row r="10225" spans="2:2" x14ac:dyDescent="0.25">
      <c r="B10225" s="9"/>
    </row>
    <row r="10226" spans="2:2" x14ac:dyDescent="0.25">
      <c r="B10226" s="9"/>
    </row>
    <row r="10227" spans="2:2" x14ac:dyDescent="0.25">
      <c r="B10227" s="9"/>
    </row>
    <row r="10228" spans="2:2" x14ac:dyDescent="0.25">
      <c r="B10228" s="9"/>
    </row>
    <row r="10229" spans="2:2" x14ac:dyDescent="0.25">
      <c r="B10229" s="9"/>
    </row>
    <row r="10230" spans="2:2" x14ac:dyDescent="0.25">
      <c r="B10230" s="9"/>
    </row>
    <row r="10231" spans="2:2" x14ac:dyDescent="0.25">
      <c r="B10231" s="9"/>
    </row>
    <row r="10232" spans="2:2" x14ac:dyDescent="0.25">
      <c r="B10232" s="9"/>
    </row>
    <row r="10233" spans="2:2" x14ac:dyDescent="0.25">
      <c r="B10233" s="9"/>
    </row>
    <row r="10234" spans="2:2" x14ac:dyDescent="0.25">
      <c r="B10234" s="9"/>
    </row>
    <row r="10235" spans="2:2" x14ac:dyDescent="0.25">
      <c r="B10235" s="9"/>
    </row>
    <row r="10236" spans="2:2" x14ac:dyDescent="0.25">
      <c r="B10236" s="9"/>
    </row>
    <row r="10237" spans="2:2" x14ac:dyDescent="0.25">
      <c r="B10237" s="9"/>
    </row>
    <row r="10238" spans="2:2" x14ac:dyDescent="0.25">
      <c r="B10238" s="9"/>
    </row>
    <row r="10239" spans="2:2" x14ac:dyDescent="0.25">
      <c r="B10239" s="9"/>
    </row>
    <row r="10240" spans="2:2" x14ac:dyDescent="0.25">
      <c r="B10240" s="9"/>
    </row>
    <row r="10241" spans="2:2" x14ac:dyDescent="0.25">
      <c r="B10241" s="9"/>
    </row>
    <row r="10242" spans="2:2" x14ac:dyDescent="0.25">
      <c r="B10242" s="9"/>
    </row>
    <row r="10243" spans="2:2" x14ac:dyDescent="0.25">
      <c r="B10243" s="9"/>
    </row>
    <row r="10244" spans="2:2" x14ac:dyDescent="0.25">
      <c r="B10244" s="9"/>
    </row>
    <row r="10245" spans="2:2" x14ac:dyDescent="0.25">
      <c r="B10245" s="9"/>
    </row>
    <row r="10246" spans="2:2" x14ac:dyDescent="0.25">
      <c r="B10246" s="9"/>
    </row>
    <row r="10247" spans="2:2" x14ac:dyDescent="0.25">
      <c r="B10247" s="9"/>
    </row>
    <row r="10248" spans="2:2" x14ac:dyDescent="0.25">
      <c r="B10248" s="9"/>
    </row>
    <row r="10249" spans="2:2" x14ac:dyDescent="0.25">
      <c r="B10249" s="9"/>
    </row>
    <row r="10250" spans="2:2" x14ac:dyDescent="0.25">
      <c r="B10250" s="9"/>
    </row>
    <row r="10251" spans="2:2" x14ac:dyDescent="0.25">
      <c r="B10251" s="9"/>
    </row>
    <row r="10252" spans="2:2" x14ac:dyDescent="0.25">
      <c r="B10252" s="9"/>
    </row>
    <row r="10253" spans="2:2" x14ac:dyDescent="0.25">
      <c r="B10253" s="9"/>
    </row>
    <row r="10254" spans="2:2" x14ac:dyDescent="0.25">
      <c r="B10254" s="9"/>
    </row>
    <row r="10255" spans="2:2" x14ac:dyDescent="0.25">
      <c r="B10255" s="9"/>
    </row>
    <row r="10256" spans="2:2" x14ac:dyDescent="0.25">
      <c r="B10256" s="9"/>
    </row>
    <row r="10257" spans="2:2" x14ac:dyDescent="0.25">
      <c r="B10257" s="9"/>
    </row>
    <row r="10258" spans="2:2" x14ac:dyDescent="0.25">
      <c r="B10258" s="9"/>
    </row>
    <row r="10259" spans="2:2" x14ac:dyDescent="0.25">
      <c r="B10259" s="9"/>
    </row>
    <row r="10260" spans="2:2" x14ac:dyDescent="0.25">
      <c r="B10260" s="9"/>
    </row>
    <row r="10261" spans="2:2" x14ac:dyDescent="0.25">
      <c r="B10261" s="9"/>
    </row>
    <row r="10262" spans="2:2" x14ac:dyDescent="0.25">
      <c r="B10262" s="9"/>
    </row>
    <row r="10263" spans="2:2" x14ac:dyDescent="0.25">
      <c r="B10263" s="9"/>
    </row>
    <row r="10264" spans="2:2" x14ac:dyDescent="0.25">
      <c r="B10264" s="9"/>
    </row>
    <row r="10265" spans="2:2" x14ac:dyDescent="0.25">
      <c r="B10265" s="9"/>
    </row>
    <row r="10266" spans="2:2" x14ac:dyDescent="0.25">
      <c r="B10266" s="9"/>
    </row>
    <row r="10267" spans="2:2" x14ac:dyDescent="0.25">
      <c r="B10267" s="9"/>
    </row>
    <row r="10268" spans="2:2" x14ac:dyDescent="0.25">
      <c r="B10268" s="9"/>
    </row>
    <row r="10269" spans="2:2" x14ac:dyDescent="0.25">
      <c r="B10269" s="9"/>
    </row>
    <row r="10270" spans="2:2" x14ac:dyDescent="0.25">
      <c r="B10270" s="9"/>
    </row>
    <row r="10271" spans="2:2" x14ac:dyDescent="0.25">
      <c r="B10271" s="9"/>
    </row>
    <row r="10272" spans="2:2" x14ac:dyDescent="0.25">
      <c r="B10272" s="9"/>
    </row>
    <row r="10273" spans="2:2" x14ac:dyDescent="0.25">
      <c r="B10273" s="9"/>
    </row>
    <row r="10274" spans="2:2" x14ac:dyDescent="0.25">
      <c r="B10274" s="9"/>
    </row>
    <row r="10275" spans="2:2" x14ac:dyDescent="0.25">
      <c r="B10275" s="9"/>
    </row>
    <row r="10276" spans="2:2" x14ac:dyDescent="0.25">
      <c r="B10276" s="9"/>
    </row>
    <row r="10277" spans="2:2" x14ac:dyDescent="0.25">
      <c r="B10277" s="9"/>
    </row>
    <row r="10278" spans="2:2" x14ac:dyDescent="0.25">
      <c r="B10278" s="9"/>
    </row>
    <row r="10279" spans="2:2" x14ac:dyDescent="0.25">
      <c r="B10279" s="9"/>
    </row>
    <row r="10280" spans="2:2" x14ac:dyDescent="0.25">
      <c r="B10280" s="9"/>
    </row>
    <row r="10281" spans="2:2" x14ac:dyDescent="0.25">
      <c r="B10281" s="9"/>
    </row>
    <row r="10282" spans="2:2" x14ac:dyDescent="0.25">
      <c r="B10282" s="9"/>
    </row>
    <row r="10283" spans="2:2" x14ac:dyDescent="0.25">
      <c r="B10283" s="9"/>
    </row>
    <row r="10284" spans="2:2" x14ac:dyDescent="0.25">
      <c r="B10284" s="9"/>
    </row>
    <row r="10285" spans="2:2" x14ac:dyDescent="0.25">
      <c r="B10285" s="9"/>
    </row>
    <row r="10286" spans="2:2" x14ac:dyDescent="0.25">
      <c r="B10286" s="9"/>
    </row>
    <row r="10287" spans="2:2" x14ac:dyDescent="0.25">
      <c r="B10287" s="9"/>
    </row>
    <row r="10288" spans="2:2" x14ac:dyDescent="0.25">
      <c r="B10288" s="9"/>
    </row>
    <row r="10289" spans="2:2" x14ac:dyDescent="0.25">
      <c r="B10289" s="9"/>
    </row>
    <row r="10290" spans="2:2" x14ac:dyDescent="0.25">
      <c r="B10290" s="9"/>
    </row>
    <row r="10291" spans="2:2" x14ac:dyDescent="0.25">
      <c r="B10291" s="9"/>
    </row>
    <row r="10292" spans="2:2" x14ac:dyDescent="0.25">
      <c r="B10292" s="9"/>
    </row>
    <row r="10293" spans="2:2" x14ac:dyDescent="0.25">
      <c r="B10293" s="9"/>
    </row>
    <row r="10294" spans="2:2" x14ac:dyDescent="0.25">
      <c r="B10294" s="9"/>
    </row>
    <row r="10295" spans="2:2" x14ac:dyDescent="0.25">
      <c r="B10295" s="9"/>
    </row>
    <row r="10296" spans="2:2" x14ac:dyDescent="0.25">
      <c r="B10296" s="9"/>
    </row>
    <row r="10297" spans="2:2" x14ac:dyDescent="0.25">
      <c r="B10297" s="9"/>
    </row>
    <row r="10298" spans="2:2" x14ac:dyDescent="0.25">
      <c r="B10298" s="9"/>
    </row>
    <row r="10299" spans="2:2" x14ac:dyDescent="0.25">
      <c r="B10299" s="9"/>
    </row>
    <row r="10300" spans="2:2" x14ac:dyDescent="0.25">
      <c r="B10300" s="9"/>
    </row>
    <row r="10301" spans="2:2" x14ac:dyDescent="0.25">
      <c r="B10301" s="9"/>
    </row>
    <row r="10302" spans="2:2" x14ac:dyDescent="0.25">
      <c r="B10302" s="9"/>
    </row>
    <row r="10303" spans="2:2" x14ac:dyDescent="0.25">
      <c r="B10303" s="9"/>
    </row>
    <row r="10304" spans="2:2" x14ac:dyDescent="0.25">
      <c r="B10304" s="9"/>
    </row>
    <row r="10305" spans="2:2" x14ac:dyDescent="0.25">
      <c r="B10305" s="9"/>
    </row>
    <row r="10306" spans="2:2" x14ac:dyDescent="0.25">
      <c r="B10306" s="9"/>
    </row>
    <row r="10307" spans="2:2" x14ac:dyDescent="0.25">
      <c r="B10307" s="9"/>
    </row>
    <row r="10308" spans="2:2" x14ac:dyDescent="0.25">
      <c r="B10308" s="9"/>
    </row>
    <row r="10309" spans="2:2" x14ac:dyDescent="0.25">
      <c r="B10309" s="9"/>
    </row>
    <row r="10310" spans="2:2" x14ac:dyDescent="0.25">
      <c r="B10310" s="9"/>
    </row>
    <row r="10311" spans="2:2" x14ac:dyDescent="0.25">
      <c r="B10311" s="9"/>
    </row>
    <row r="10312" spans="2:2" x14ac:dyDescent="0.25">
      <c r="B10312" s="9"/>
    </row>
    <row r="10313" spans="2:2" x14ac:dyDescent="0.25">
      <c r="B10313" s="9"/>
    </row>
    <row r="10314" spans="2:2" x14ac:dyDescent="0.25">
      <c r="B10314" s="9"/>
    </row>
    <row r="10315" spans="2:2" x14ac:dyDescent="0.25">
      <c r="B10315" s="9"/>
    </row>
    <row r="10316" spans="2:2" x14ac:dyDescent="0.25">
      <c r="B10316" s="9"/>
    </row>
    <row r="10317" spans="2:2" x14ac:dyDescent="0.25">
      <c r="B10317" s="9"/>
    </row>
    <row r="10318" spans="2:2" x14ac:dyDescent="0.25">
      <c r="B10318" s="9"/>
    </row>
    <row r="10319" spans="2:2" x14ac:dyDescent="0.25">
      <c r="B10319" s="9"/>
    </row>
    <row r="10320" spans="2:2" x14ac:dyDescent="0.25">
      <c r="B10320" s="9"/>
    </row>
    <row r="10321" spans="2:2" x14ac:dyDescent="0.25">
      <c r="B10321" s="9"/>
    </row>
    <row r="10322" spans="2:2" x14ac:dyDescent="0.25">
      <c r="B10322" s="9"/>
    </row>
    <row r="10323" spans="2:2" x14ac:dyDescent="0.25">
      <c r="B10323" s="9"/>
    </row>
    <row r="10324" spans="2:2" x14ac:dyDescent="0.25">
      <c r="B10324" s="9"/>
    </row>
    <row r="10325" spans="2:2" x14ac:dyDescent="0.25">
      <c r="B10325" s="9"/>
    </row>
    <row r="10326" spans="2:2" x14ac:dyDescent="0.25">
      <c r="B10326" s="9"/>
    </row>
    <row r="10327" spans="2:2" x14ac:dyDescent="0.25">
      <c r="B10327" s="9"/>
    </row>
    <row r="10328" spans="2:2" x14ac:dyDescent="0.25">
      <c r="B10328" s="9"/>
    </row>
    <row r="10329" spans="2:2" x14ac:dyDescent="0.25">
      <c r="B10329" s="9"/>
    </row>
    <row r="10330" spans="2:2" x14ac:dyDescent="0.25">
      <c r="B10330" s="9"/>
    </row>
    <row r="10331" spans="2:2" x14ac:dyDescent="0.25">
      <c r="B10331" s="9"/>
    </row>
    <row r="10332" spans="2:2" x14ac:dyDescent="0.25">
      <c r="B10332" s="9"/>
    </row>
    <row r="10333" spans="2:2" x14ac:dyDescent="0.25">
      <c r="B10333" s="9"/>
    </row>
    <row r="10334" spans="2:2" x14ac:dyDescent="0.25">
      <c r="B10334" s="9"/>
    </row>
    <row r="10335" spans="2:2" x14ac:dyDescent="0.25">
      <c r="B10335" s="9"/>
    </row>
    <row r="10336" spans="2:2" x14ac:dyDescent="0.25">
      <c r="B10336" s="9"/>
    </row>
    <row r="10337" spans="2:2" x14ac:dyDescent="0.25">
      <c r="B10337" s="9"/>
    </row>
    <row r="10338" spans="2:2" x14ac:dyDescent="0.25">
      <c r="B10338" s="9"/>
    </row>
    <row r="10339" spans="2:2" x14ac:dyDescent="0.25">
      <c r="B10339" s="9"/>
    </row>
    <row r="10340" spans="2:2" x14ac:dyDescent="0.25">
      <c r="B10340" s="9"/>
    </row>
    <row r="10341" spans="2:2" x14ac:dyDescent="0.25">
      <c r="B10341" s="9"/>
    </row>
    <row r="10342" spans="2:2" x14ac:dyDescent="0.25">
      <c r="B10342" s="9"/>
    </row>
    <row r="10343" spans="2:2" x14ac:dyDescent="0.25">
      <c r="B10343" s="9"/>
    </row>
    <row r="10344" spans="2:2" x14ac:dyDescent="0.25">
      <c r="B10344" s="9"/>
    </row>
    <row r="10345" spans="2:2" x14ac:dyDescent="0.25">
      <c r="B10345" s="9"/>
    </row>
    <row r="10346" spans="2:2" x14ac:dyDescent="0.25">
      <c r="B10346" s="9"/>
    </row>
    <row r="10347" spans="2:2" x14ac:dyDescent="0.25">
      <c r="B10347" s="9"/>
    </row>
    <row r="10348" spans="2:2" x14ac:dyDescent="0.25">
      <c r="B10348" s="9"/>
    </row>
    <row r="10349" spans="2:2" x14ac:dyDescent="0.25">
      <c r="B10349" s="9"/>
    </row>
    <row r="10350" spans="2:2" x14ac:dyDescent="0.25">
      <c r="B10350" s="9"/>
    </row>
    <row r="10351" spans="2:2" x14ac:dyDescent="0.25">
      <c r="B10351" s="9"/>
    </row>
    <row r="10352" spans="2:2" x14ac:dyDescent="0.25">
      <c r="B10352" s="9"/>
    </row>
    <row r="10353" spans="2:2" x14ac:dyDescent="0.25">
      <c r="B10353" s="9"/>
    </row>
    <row r="10354" spans="2:2" x14ac:dyDescent="0.25">
      <c r="B10354" s="9"/>
    </row>
    <row r="10355" spans="2:2" x14ac:dyDescent="0.25">
      <c r="B10355" s="9"/>
    </row>
    <row r="10356" spans="2:2" x14ac:dyDescent="0.25">
      <c r="B10356" s="9"/>
    </row>
    <row r="10357" spans="2:2" x14ac:dyDescent="0.25">
      <c r="B10357" s="9"/>
    </row>
    <row r="10358" spans="2:2" x14ac:dyDescent="0.25">
      <c r="B10358" s="9"/>
    </row>
    <row r="10359" spans="2:2" x14ac:dyDescent="0.25">
      <c r="B10359" s="9"/>
    </row>
    <row r="10360" spans="2:2" x14ac:dyDescent="0.25">
      <c r="B10360" s="9"/>
    </row>
    <row r="10361" spans="2:2" x14ac:dyDescent="0.25">
      <c r="B10361" s="9"/>
    </row>
    <row r="10362" spans="2:2" x14ac:dyDescent="0.25">
      <c r="B10362" s="9"/>
    </row>
    <row r="10363" spans="2:2" x14ac:dyDescent="0.25">
      <c r="B10363" s="9"/>
    </row>
    <row r="10364" spans="2:2" x14ac:dyDescent="0.25">
      <c r="B10364" s="9"/>
    </row>
    <row r="10365" spans="2:2" x14ac:dyDescent="0.25">
      <c r="B10365" s="9"/>
    </row>
    <row r="10366" spans="2:2" x14ac:dyDescent="0.25">
      <c r="B10366" s="9"/>
    </row>
    <row r="10367" spans="2:2" x14ac:dyDescent="0.25">
      <c r="B10367" s="9"/>
    </row>
    <row r="10368" spans="2:2" x14ac:dyDescent="0.25">
      <c r="B10368" s="9"/>
    </row>
    <row r="10369" spans="2:2" x14ac:dyDescent="0.25">
      <c r="B10369" s="9"/>
    </row>
    <row r="10370" spans="2:2" x14ac:dyDescent="0.25">
      <c r="B10370" s="9"/>
    </row>
    <row r="10371" spans="2:2" x14ac:dyDescent="0.25">
      <c r="B10371" s="9"/>
    </row>
    <row r="10372" spans="2:2" x14ac:dyDescent="0.25">
      <c r="B10372" s="9"/>
    </row>
    <row r="10373" spans="2:2" x14ac:dyDescent="0.25">
      <c r="B10373" s="9"/>
    </row>
    <row r="10374" spans="2:2" x14ac:dyDescent="0.25">
      <c r="B10374" s="9"/>
    </row>
    <row r="10375" spans="2:2" x14ac:dyDescent="0.25">
      <c r="B10375" s="9"/>
    </row>
    <row r="10376" spans="2:2" x14ac:dyDescent="0.25">
      <c r="B10376" s="9"/>
    </row>
    <row r="10377" spans="2:2" x14ac:dyDescent="0.25">
      <c r="B10377" s="9"/>
    </row>
    <row r="10378" spans="2:2" x14ac:dyDescent="0.25">
      <c r="B10378" s="9"/>
    </row>
    <row r="10379" spans="2:2" x14ac:dyDescent="0.25">
      <c r="B10379" s="9"/>
    </row>
    <row r="10380" spans="2:2" x14ac:dyDescent="0.25">
      <c r="B10380" s="9"/>
    </row>
    <row r="10381" spans="2:2" x14ac:dyDescent="0.25">
      <c r="B10381" s="9"/>
    </row>
    <row r="10382" spans="2:2" x14ac:dyDescent="0.25">
      <c r="B10382" s="9"/>
    </row>
    <row r="10383" spans="2:2" x14ac:dyDescent="0.25">
      <c r="B10383" s="9"/>
    </row>
    <row r="10384" spans="2:2" x14ac:dyDescent="0.25">
      <c r="B10384" s="9"/>
    </row>
    <row r="10385" spans="2:2" x14ac:dyDescent="0.25">
      <c r="B10385" s="9"/>
    </row>
    <row r="10386" spans="2:2" x14ac:dyDescent="0.25">
      <c r="B10386" s="9"/>
    </row>
    <row r="10387" spans="2:2" x14ac:dyDescent="0.25">
      <c r="B10387" s="9"/>
    </row>
    <row r="10388" spans="2:2" x14ac:dyDescent="0.25">
      <c r="B10388" s="9"/>
    </row>
    <row r="10389" spans="2:2" x14ac:dyDescent="0.25">
      <c r="B10389" s="9"/>
    </row>
    <row r="10390" spans="2:2" x14ac:dyDescent="0.25">
      <c r="B10390" s="9"/>
    </row>
    <row r="10391" spans="2:2" x14ac:dyDescent="0.25">
      <c r="B10391" s="9"/>
    </row>
    <row r="10392" spans="2:2" x14ac:dyDescent="0.25">
      <c r="B10392" s="9"/>
    </row>
    <row r="10393" spans="2:2" x14ac:dyDescent="0.25">
      <c r="B10393" s="9"/>
    </row>
    <row r="10394" spans="2:2" x14ac:dyDescent="0.25">
      <c r="B10394" s="9"/>
    </row>
    <row r="10395" spans="2:2" x14ac:dyDescent="0.25">
      <c r="B10395" s="9"/>
    </row>
    <row r="10396" spans="2:2" x14ac:dyDescent="0.25">
      <c r="B10396" s="9"/>
    </row>
    <row r="10397" spans="2:2" x14ac:dyDescent="0.25">
      <c r="B10397" s="9"/>
    </row>
    <row r="10398" spans="2:2" x14ac:dyDescent="0.25">
      <c r="B10398" s="9"/>
    </row>
    <row r="10399" spans="2:2" x14ac:dyDescent="0.25">
      <c r="B10399" s="9"/>
    </row>
    <row r="10400" spans="2:2" x14ac:dyDescent="0.25">
      <c r="B10400" s="9"/>
    </row>
    <row r="10401" spans="2:2" x14ac:dyDescent="0.25">
      <c r="B10401" s="9"/>
    </row>
    <row r="10402" spans="2:2" x14ac:dyDescent="0.25">
      <c r="B10402" s="9"/>
    </row>
    <row r="10403" spans="2:2" x14ac:dyDescent="0.25">
      <c r="B10403" s="9"/>
    </row>
    <row r="10404" spans="2:2" x14ac:dyDescent="0.25">
      <c r="B10404" s="9"/>
    </row>
    <row r="10405" spans="2:2" x14ac:dyDescent="0.25">
      <c r="B10405" s="9"/>
    </row>
    <row r="10406" spans="2:2" x14ac:dyDescent="0.25">
      <c r="B10406" s="9"/>
    </row>
    <row r="10407" spans="2:2" x14ac:dyDescent="0.25">
      <c r="B10407" s="9"/>
    </row>
    <row r="10408" spans="2:2" x14ac:dyDescent="0.25">
      <c r="B10408" s="9"/>
    </row>
    <row r="10409" spans="2:2" x14ac:dyDescent="0.25">
      <c r="B10409" s="9"/>
    </row>
    <row r="10410" spans="2:2" x14ac:dyDescent="0.25">
      <c r="B10410" s="9"/>
    </row>
    <row r="10411" spans="2:2" x14ac:dyDescent="0.25">
      <c r="B10411" s="9"/>
    </row>
    <row r="10412" spans="2:2" x14ac:dyDescent="0.25">
      <c r="B10412" s="9"/>
    </row>
    <row r="10413" spans="2:2" x14ac:dyDescent="0.25">
      <c r="B10413" s="9"/>
    </row>
    <row r="10414" spans="2:2" x14ac:dyDescent="0.25">
      <c r="B10414" s="9"/>
    </row>
    <row r="10415" spans="2:2" x14ac:dyDescent="0.25">
      <c r="B10415" s="9"/>
    </row>
    <row r="10416" spans="2:2" x14ac:dyDescent="0.25">
      <c r="B10416" s="9"/>
    </row>
    <row r="10417" spans="2:2" x14ac:dyDescent="0.25">
      <c r="B10417" s="9"/>
    </row>
    <row r="10418" spans="2:2" x14ac:dyDescent="0.25">
      <c r="B10418" s="9"/>
    </row>
    <row r="10419" spans="2:2" x14ac:dyDescent="0.25">
      <c r="B10419" s="9"/>
    </row>
    <row r="10420" spans="2:2" x14ac:dyDescent="0.25">
      <c r="B10420" s="9"/>
    </row>
    <row r="10421" spans="2:2" x14ac:dyDescent="0.25">
      <c r="B10421" s="9"/>
    </row>
    <row r="10422" spans="2:2" x14ac:dyDescent="0.25">
      <c r="B10422" s="9"/>
    </row>
    <row r="10423" spans="2:2" x14ac:dyDescent="0.25">
      <c r="B10423" s="9"/>
    </row>
    <row r="10424" spans="2:2" x14ac:dyDescent="0.25">
      <c r="B10424" s="9"/>
    </row>
    <row r="10425" spans="2:2" x14ac:dyDescent="0.25">
      <c r="B10425" s="9"/>
    </row>
    <row r="10426" spans="2:2" x14ac:dyDescent="0.25">
      <c r="B10426" s="9"/>
    </row>
    <row r="10427" spans="2:2" x14ac:dyDescent="0.25">
      <c r="B10427" s="9"/>
    </row>
    <row r="10428" spans="2:2" x14ac:dyDescent="0.25">
      <c r="B10428" s="9"/>
    </row>
    <row r="10429" spans="2:2" x14ac:dyDescent="0.25">
      <c r="B10429" s="9"/>
    </row>
    <row r="10430" spans="2:2" x14ac:dyDescent="0.25">
      <c r="B10430" s="9"/>
    </row>
    <row r="10431" spans="2:2" x14ac:dyDescent="0.25">
      <c r="B10431" s="9"/>
    </row>
    <row r="10432" spans="2:2" x14ac:dyDescent="0.25">
      <c r="B10432" s="9"/>
    </row>
    <row r="10433" spans="2:2" x14ac:dyDescent="0.25">
      <c r="B10433" s="9"/>
    </row>
    <row r="10434" spans="2:2" x14ac:dyDescent="0.25">
      <c r="B10434" s="9"/>
    </row>
    <row r="10435" spans="2:2" x14ac:dyDescent="0.25">
      <c r="B10435" s="9"/>
    </row>
    <row r="10436" spans="2:2" x14ac:dyDescent="0.25">
      <c r="B10436" s="9"/>
    </row>
    <row r="10437" spans="2:2" x14ac:dyDescent="0.25">
      <c r="B10437" s="9"/>
    </row>
    <row r="10438" spans="2:2" x14ac:dyDescent="0.25">
      <c r="B10438" s="9"/>
    </row>
    <row r="10439" spans="2:2" x14ac:dyDescent="0.25">
      <c r="B10439" s="9"/>
    </row>
    <row r="10440" spans="2:2" x14ac:dyDescent="0.25">
      <c r="B10440" s="9"/>
    </row>
    <row r="10441" spans="2:2" x14ac:dyDescent="0.25">
      <c r="B10441" s="9"/>
    </row>
    <row r="10442" spans="2:2" x14ac:dyDescent="0.25">
      <c r="B10442" s="9"/>
    </row>
    <row r="10443" spans="2:2" x14ac:dyDescent="0.25">
      <c r="B10443" s="9"/>
    </row>
    <row r="10444" spans="2:2" x14ac:dyDescent="0.25">
      <c r="B10444" s="9"/>
    </row>
    <row r="10445" spans="2:2" x14ac:dyDescent="0.25">
      <c r="B10445" s="9"/>
    </row>
    <row r="10446" spans="2:2" x14ac:dyDescent="0.25">
      <c r="B10446" s="9"/>
    </row>
    <row r="10447" spans="2:2" x14ac:dyDescent="0.25">
      <c r="B10447" s="9"/>
    </row>
    <row r="10448" spans="2:2" x14ac:dyDescent="0.25">
      <c r="B10448" s="9"/>
    </row>
    <row r="10449" spans="2:2" x14ac:dyDescent="0.25">
      <c r="B10449" s="9"/>
    </row>
    <row r="10450" spans="2:2" x14ac:dyDescent="0.25">
      <c r="B10450" s="9"/>
    </row>
    <row r="10451" spans="2:2" x14ac:dyDescent="0.25">
      <c r="B10451" s="9"/>
    </row>
    <row r="10452" spans="2:2" x14ac:dyDescent="0.25">
      <c r="B10452" s="9"/>
    </row>
    <row r="10453" spans="2:2" x14ac:dyDescent="0.25">
      <c r="B10453" s="9"/>
    </row>
    <row r="10454" spans="2:2" x14ac:dyDescent="0.25">
      <c r="B10454" s="9"/>
    </row>
    <row r="10455" spans="2:2" x14ac:dyDescent="0.25">
      <c r="B10455" s="9"/>
    </row>
    <row r="10456" spans="2:2" x14ac:dyDescent="0.25">
      <c r="B10456" s="9"/>
    </row>
    <row r="10457" spans="2:2" x14ac:dyDescent="0.25">
      <c r="B10457" s="9"/>
    </row>
    <row r="10458" spans="2:2" x14ac:dyDescent="0.25">
      <c r="B10458" s="9"/>
    </row>
    <row r="10459" spans="2:2" x14ac:dyDescent="0.25">
      <c r="B10459" s="9"/>
    </row>
    <row r="10460" spans="2:2" x14ac:dyDescent="0.25">
      <c r="B10460" s="9"/>
    </row>
    <row r="10461" spans="2:2" x14ac:dyDescent="0.25">
      <c r="B10461" s="9"/>
    </row>
    <row r="10462" spans="2:2" x14ac:dyDescent="0.25">
      <c r="B10462" s="9"/>
    </row>
    <row r="10463" spans="2:2" x14ac:dyDescent="0.25">
      <c r="B10463" s="9"/>
    </row>
    <row r="10464" spans="2:2" x14ac:dyDescent="0.25">
      <c r="B10464" s="9"/>
    </row>
    <row r="10465" spans="2:2" x14ac:dyDescent="0.25">
      <c r="B10465" s="9"/>
    </row>
    <row r="10466" spans="2:2" x14ac:dyDescent="0.25">
      <c r="B10466" s="9"/>
    </row>
    <row r="10467" spans="2:2" x14ac:dyDescent="0.25">
      <c r="B10467" s="9"/>
    </row>
    <row r="10468" spans="2:2" x14ac:dyDescent="0.25">
      <c r="B10468" s="9"/>
    </row>
    <row r="10469" spans="2:2" x14ac:dyDescent="0.25">
      <c r="B10469" s="9"/>
    </row>
    <row r="10470" spans="2:2" x14ac:dyDescent="0.25">
      <c r="B10470" s="9"/>
    </row>
    <row r="10471" spans="2:2" x14ac:dyDescent="0.25">
      <c r="B10471" s="9"/>
    </row>
    <row r="10472" spans="2:2" x14ac:dyDescent="0.25">
      <c r="B10472" s="9"/>
    </row>
    <row r="10473" spans="2:2" x14ac:dyDescent="0.25">
      <c r="B10473" s="9"/>
    </row>
    <row r="10474" spans="2:2" x14ac:dyDescent="0.25">
      <c r="B10474" s="9"/>
    </row>
    <row r="10475" spans="2:2" x14ac:dyDescent="0.25">
      <c r="B10475" s="9"/>
    </row>
    <row r="10476" spans="2:2" x14ac:dyDescent="0.25">
      <c r="B10476" s="9"/>
    </row>
    <row r="10477" spans="2:2" x14ac:dyDescent="0.25">
      <c r="B10477" s="9"/>
    </row>
    <row r="10478" spans="2:2" x14ac:dyDescent="0.25">
      <c r="B10478" s="9"/>
    </row>
    <row r="10479" spans="2:2" x14ac:dyDescent="0.25">
      <c r="B10479" s="9"/>
    </row>
    <row r="10480" spans="2:2" x14ac:dyDescent="0.25">
      <c r="B10480" s="9"/>
    </row>
    <row r="10481" spans="2:2" x14ac:dyDescent="0.25">
      <c r="B10481" s="9"/>
    </row>
    <row r="10482" spans="2:2" x14ac:dyDescent="0.25">
      <c r="B10482" s="9"/>
    </row>
    <row r="10483" spans="2:2" x14ac:dyDescent="0.25">
      <c r="B10483" s="9"/>
    </row>
    <row r="10484" spans="2:2" x14ac:dyDescent="0.25">
      <c r="B10484" s="9"/>
    </row>
    <row r="10485" spans="2:2" x14ac:dyDescent="0.25">
      <c r="B10485" s="9"/>
    </row>
    <row r="10486" spans="2:2" x14ac:dyDescent="0.25">
      <c r="B10486" s="9"/>
    </row>
    <row r="10487" spans="2:2" x14ac:dyDescent="0.25">
      <c r="B10487" s="9"/>
    </row>
    <row r="10488" spans="2:2" x14ac:dyDescent="0.25">
      <c r="B10488" s="9"/>
    </row>
    <row r="10489" spans="2:2" x14ac:dyDescent="0.25">
      <c r="B10489" s="9"/>
    </row>
    <row r="10490" spans="2:2" x14ac:dyDescent="0.25">
      <c r="B10490" s="9"/>
    </row>
    <row r="10491" spans="2:2" x14ac:dyDescent="0.25">
      <c r="B10491" s="9"/>
    </row>
    <row r="10492" spans="2:2" x14ac:dyDescent="0.25">
      <c r="B10492" s="9"/>
    </row>
    <row r="10493" spans="2:2" x14ac:dyDescent="0.25">
      <c r="B10493" s="9"/>
    </row>
    <row r="10494" spans="2:2" x14ac:dyDescent="0.25">
      <c r="B10494" s="9"/>
    </row>
    <row r="10495" spans="2:2" x14ac:dyDescent="0.25">
      <c r="B10495" s="9"/>
    </row>
    <row r="10496" spans="2:2" x14ac:dyDescent="0.25">
      <c r="B10496" s="9"/>
    </row>
    <row r="10497" spans="2:2" x14ac:dyDescent="0.25">
      <c r="B10497" s="9"/>
    </row>
    <row r="10498" spans="2:2" x14ac:dyDescent="0.25">
      <c r="B10498" s="9"/>
    </row>
    <row r="10499" spans="2:2" x14ac:dyDescent="0.25">
      <c r="B10499" s="9"/>
    </row>
    <row r="10500" spans="2:2" x14ac:dyDescent="0.25">
      <c r="B10500" s="9"/>
    </row>
    <row r="10501" spans="2:2" x14ac:dyDescent="0.25">
      <c r="B10501" s="9"/>
    </row>
    <row r="10502" spans="2:2" x14ac:dyDescent="0.25">
      <c r="B10502" s="9"/>
    </row>
    <row r="10503" spans="2:2" x14ac:dyDescent="0.25">
      <c r="B10503" s="9"/>
    </row>
    <row r="10504" spans="2:2" x14ac:dyDescent="0.25">
      <c r="B10504" s="9"/>
    </row>
    <row r="10505" spans="2:2" x14ac:dyDescent="0.25">
      <c r="B10505" s="9"/>
    </row>
    <row r="10506" spans="2:2" x14ac:dyDescent="0.25">
      <c r="B10506" s="9"/>
    </row>
    <row r="10507" spans="2:2" x14ac:dyDescent="0.25">
      <c r="B10507" s="9"/>
    </row>
    <row r="10508" spans="2:2" x14ac:dyDescent="0.25">
      <c r="B10508" s="9"/>
    </row>
    <row r="10509" spans="2:2" x14ac:dyDescent="0.25">
      <c r="B10509" s="9"/>
    </row>
    <row r="10510" spans="2:2" x14ac:dyDescent="0.25">
      <c r="B10510" s="9"/>
    </row>
    <row r="10511" spans="2:2" x14ac:dyDescent="0.25">
      <c r="B10511" s="9"/>
    </row>
    <row r="10512" spans="2:2" x14ac:dyDescent="0.25">
      <c r="B10512" s="9"/>
    </row>
    <row r="10513" spans="2:2" x14ac:dyDescent="0.25">
      <c r="B10513" s="9"/>
    </row>
    <row r="10514" spans="2:2" x14ac:dyDescent="0.25">
      <c r="B10514" s="9"/>
    </row>
    <row r="10515" spans="2:2" x14ac:dyDescent="0.25">
      <c r="B10515" s="9"/>
    </row>
    <row r="10516" spans="2:2" x14ac:dyDescent="0.25">
      <c r="B10516" s="9"/>
    </row>
    <row r="10517" spans="2:2" x14ac:dyDescent="0.25">
      <c r="B10517" s="9"/>
    </row>
    <row r="10518" spans="2:2" x14ac:dyDescent="0.25">
      <c r="B10518" s="9"/>
    </row>
    <row r="10519" spans="2:2" x14ac:dyDescent="0.25">
      <c r="B10519" s="9"/>
    </row>
    <row r="10520" spans="2:2" x14ac:dyDescent="0.25">
      <c r="B10520" s="9"/>
    </row>
    <row r="10521" spans="2:2" x14ac:dyDescent="0.25">
      <c r="B10521" s="9"/>
    </row>
    <row r="10522" spans="2:2" x14ac:dyDescent="0.25">
      <c r="B10522" s="9"/>
    </row>
    <row r="10523" spans="2:2" x14ac:dyDescent="0.25">
      <c r="B10523" s="9"/>
    </row>
    <row r="10524" spans="2:2" x14ac:dyDescent="0.25">
      <c r="B10524" s="9"/>
    </row>
    <row r="10525" spans="2:2" x14ac:dyDescent="0.25">
      <c r="B10525" s="9"/>
    </row>
    <row r="10526" spans="2:2" x14ac:dyDescent="0.25">
      <c r="B10526" s="9"/>
    </row>
    <row r="10527" spans="2:2" x14ac:dyDescent="0.25">
      <c r="B10527" s="9"/>
    </row>
    <row r="10528" spans="2:2" x14ac:dyDescent="0.25">
      <c r="B10528" s="9"/>
    </row>
    <row r="10529" spans="2:2" x14ac:dyDescent="0.25">
      <c r="B10529" s="9"/>
    </row>
    <row r="10530" spans="2:2" x14ac:dyDescent="0.25">
      <c r="B10530" s="9"/>
    </row>
    <row r="10531" spans="2:2" x14ac:dyDescent="0.25">
      <c r="B10531" s="9"/>
    </row>
    <row r="10532" spans="2:2" x14ac:dyDescent="0.25">
      <c r="B10532" s="9"/>
    </row>
    <row r="10533" spans="2:2" x14ac:dyDescent="0.25">
      <c r="B10533" s="9"/>
    </row>
    <row r="10534" spans="2:2" x14ac:dyDescent="0.25">
      <c r="B10534" s="9"/>
    </row>
    <row r="10535" spans="2:2" x14ac:dyDescent="0.25">
      <c r="B10535" s="9"/>
    </row>
    <row r="10536" spans="2:2" x14ac:dyDescent="0.25">
      <c r="B10536" s="9"/>
    </row>
    <row r="10537" spans="2:2" x14ac:dyDescent="0.25">
      <c r="B10537" s="9"/>
    </row>
    <row r="10538" spans="2:2" x14ac:dyDescent="0.25">
      <c r="B10538" s="9"/>
    </row>
    <row r="10539" spans="2:2" x14ac:dyDescent="0.25">
      <c r="B10539" s="9"/>
    </row>
    <row r="10540" spans="2:2" x14ac:dyDescent="0.25">
      <c r="B10540" s="9"/>
    </row>
    <row r="10541" spans="2:2" x14ac:dyDescent="0.25">
      <c r="B10541" s="9"/>
    </row>
    <row r="10542" spans="2:2" x14ac:dyDescent="0.25">
      <c r="B10542" s="9"/>
    </row>
    <row r="10543" spans="2:2" x14ac:dyDescent="0.25">
      <c r="B10543" s="9"/>
    </row>
    <row r="10544" spans="2:2" x14ac:dyDescent="0.25">
      <c r="B10544" s="9"/>
    </row>
    <row r="10545" spans="2:2" x14ac:dyDescent="0.25">
      <c r="B10545" s="9"/>
    </row>
    <row r="10546" spans="2:2" x14ac:dyDescent="0.25">
      <c r="B10546" s="9"/>
    </row>
    <row r="10547" spans="2:2" x14ac:dyDescent="0.25">
      <c r="B10547" s="9"/>
    </row>
    <row r="10548" spans="2:2" x14ac:dyDescent="0.25">
      <c r="B10548" s="9"/>
    </row>
    <row r="10549" spans="2:2" x14ac:dyDescent="0.25">
      <c r="B10549" s="9"/>
    </row>
    <row r="10550" spans="2:2" x14ac:dyDescent="0.25">
      <c r="B10550" s="9"/>
    </row>
    <row r="10551" spans="2:2" x14ac:dyDescent="0.25">
      <c r="B10551" s="9"/>
    </row>
    <row r="10552" spans="2:2" x14ac:dyDescent="0.25">
      <c r="B10552" s="9"/>
    </row>
    <row r="10553" spans="2:2" x14ac:dyDescent="0.25">
      <c r="B10553" s="9"/>
    </row>
    <row r="10554" spans="2:2" x14ac:dyDescent="0.25">
      <c r="B10554" s="9"/>
    </row>
    <row r="10555" spans="2:2" x14ac:dyDescent="0.25">
      <c r="B10555" s="9"/>
    </row>
    <row r="10556" spans="2:2" x14ac:dyDescent="0.25">
      <c r="B10556" s="9"/>
    </row>
    <row r="10557" spans="2:2" x14ac:dyDescent="0.25">
      <c r="B10557" s="9"/>
    </row>
    <row r="10558" spans="2:2" x14ac:dyDescent="0.25">
      <c r="B10558" s="9"/>
    </row>
    <row r="10559" spans="2:2" x14ac:dyDescent="0.25">
      <c r="B10559" s="9"/>
    </row>
    <row r="10560" spans="2:2" x14ac:dyDescent="0.25">
      <c r="B10560" s="9"/>
    </row>
    <row r="10561" spans="2:2" x14ac:dyDescent="0.25">
      <c r="B10561" s="9"/>
    </row>
    <row r="10562" spans="2:2" x14ac:dyDescent="0.25">
      <c r="B10562" s="9"/>
    </row>
    <row r="10563" spans="2:2" x14ac:dyDescent="0.25">
      <c r="B10563" s="9"/>
    </row>
    <row r="10564" spans="2:2" x14ac:dyDescent="0.25">
      <c r="B10564" s="9"/>
    </row>
    <row r="10565" spans="2:2" x14ac:dyDescent="0.25">
      <c r="B10565" s="9"/>
    </row>
    <row r="10566" spans="2:2" x14ac:dyDescent="0.25">
      <c r="B10566" s="9"/>
    </row>
    <row r="10567" spans="2:2" x14ac:dyDescent="0.25">
      <c r="B10567" s="9"/>
    </row>
    <row r="10568" spans="2:2" x14ac:dyDescent="0.25">
      <c r="B10568" s="9"/>
    </row>
    <row r="10569" spans="2:2" x14ac:dyDescent="0.25">
      <c r="B10569" s="9"/>
    </row>
    <row r="10570" spans="2:2" x14ac:dyDescent="0.25">
      <c r="B10570" s="9"/>
    </row>
    <row r="10571" spans="2:2" x14ac:dyDescent="0.25">
      <c r="B10571" s="9"/>
    </row>
    <row r="10572" spans="2:2" x14ac:dyDescent="0.25">
      <c r="B10572" s="9"/>
    </row>
    <row r="10573" spans="2:2" x14ac:dyDescent="0.25">
      <c r="B10573" s="9"/>
    </row>
    <row r="10574" spans="2:2" x14ac:dyDescent="0.25">
      <c r="B10574" s="9"/>
    </row>
    <row r="10575" spans="2:2" x14ac:dyDescent="0.25">
      <c r="B10575" s="9"/>
    </row>
    <row r="10576" spans="2:2" x14ac:dyDescent="0.25">
      <c r="B10576" s="9"/>
    </row>
    <row r="10577" spans="2:2" x14ac:dyDescent="0.25">
      <c r="B10577" s="9"/>
    </row>
    <row r="10578" spans="2:2" x14ac:dyDescent="0.25">
      <c r="B10578" s="9"/>
    </row>
    <row r="10579" spans="2:2" x14ac:dyDescent="0.25">
      <c r="B10579" s="9"/>
    </row>
    <row r="10580" spans="2:2" x14ac:dyDescent="0.25">
      <c r="B10580" s="9"/>
    </row>
    <row r="10581" spans="2:2" x14ac:dyDescent="0.25">
      <c r="B10581" s="9"/>
    </row>
    <row r="10582" spans="2:2" x14ac:dyDescent="0.25">
      <c r="B10582" s="9"/>
    </row>
    <row r="10583" spans="2:2" x14ac:dyDescent="0.25">
      <c r="B10583" s="9"/>
    </row>
    <row r="10584" spans="2:2" x14ac:dyDescent="0.25">
      <c r="B10584" s="9"/>
    </row>
    <row r="10585" spans="2:2" x14ac:dyDescent="0.25">
      <c r="B10585" s="9"/>
    </row>
    <row r="10586" spans="2:2" x14ac:dyDescent="0.25">
      <c r="B10586" s="9"/>
    </row>
    <row r="10587" spans="2:2" x14ac:dyDescent="0.25">
      <c r="B10587" s="9"/>
    </row>
    <row r="10588" spans="2:2" x14ac:dyDescent="0.25">
      <c r="B10588" s="9"/>
    </row>
    <row r="10589" spans="2:2" x14ac:dyDescent="0.25">
      <c r="B10589" s="9"/>
    </row>
    <row r="10590" spans="2:2" x14ac:dyDescent="0.25">
      <c r="B10590" s="9"/>
    </row>
    <row r="10591" spans="2:2" x14ac:dyDescent="0.25">
      <c r="B10591" s="9"/>
    </row>
    <row r="10592" spans="2:2" x14ac:dyDescent="0.25">
      <c r="B10592" s="9"/>
    </row>
    <row r="10593" spans="2:2" x14ac:dyDescent="0.25">
      <c r="B10593" s="9"/>
    </row>
    <row r="10594" spans="2:2" x14ac:dyDescent="0.25">
      <c r="B10594" s="9"/>
    </row>
    <row r="10595" spans="2:2" x14ac:dyDescent="0.25">
      <c r="B10595" s="9"/>
    </row>
    <row r="10596" spans="2:2" x14ac:dyDescent="0.25">
      <c r="B10596" s="9"/>
    </row>
    <row r="10597" spans="2:2" x14ac:dyDescent="0.25">
      <c r="B10597" s="9"/>
    </row>
    <row r="10598" spans="2:2" x14ac:dyDescent="0.25">
      <c r="B10598" s="9"/>
    </row>
    <row r="10599" spans="2:2" x14ac:dyDescent="0.25">
      <c r="B10599" s="9"/>
    </row>
    <row r="10600" spans="2:2" x14ac:dyDescent="0.25">
      <c r="B10600" s="9"/>
    </row>
    <row r="10601" spans="2:2" x14ac:dyDescent="0.25">
      <c r="B10601" s="9"/>
    </row>
    <row r="10602" spans="2:2" x14ac:dyDescent="0.25">
      <c r="B10602" s="9"/>
    </row>
    <row r="10603" spans="2:2" x14ac:dyDescent="0.25">
      <c r="B10603" s="9"/>
    </row>
    <row r="10604" spans="2:2" x14ac:dyDescent="0.25">
      <c r="B10604" s="9"/>
    </row>
    <row r="10605" spans="2:2" x14ac:dyDescent="0.25">
      <c r="B10605" s="9"/>
    </row>
    <row r="10606" spans="2:2" x14ac:dyDescent="0.25">
      <c r="B10606" s="9"/>
    </row>
    <row r="10607" spans="2:2" x14ac:dyDescent="0.25">
      <c r="B10607" s="9"/>
    </row>
    <row r="10608" spans="2:2" x14ac:dyDescent="0.25">
      <c r="B10608" s="9"/>
    </row>
    <row r="10609" spans="2:2" x14ac:dyDescent="0.25">
      <c r="B10609" s="9"/>
    </row>
    <row r="10610" spans="2:2" x14ac:dyDescent="0.25">
      <c r="B10610" s="9"/>
    </row>
    <row r="10611" spans="2:2" x14ac:dyDescent="0.25">
      <c r="B10611" s="9"/>
    </row>
    <row r="10612" spans="2:2" x14ac:dyDescent="0.25">
      <c r="B10612" s="9"/>
    </row>
    <row r="10613" spans="2:2" x14ac:dyDescent="0.25">
      <c r="B10613" s="9"/>
    </row>
    <row r="10614" spans="2:2" x14ac:dyDescent="0.25">
      <c r="B10614" s="9"/>
    </row>
    <row r="10615" spans="2:2" x14ac:dyDescent="0.25">
      <c r="B10615" s="9"/>
    </row>
    <row r="10616" spans="2:2" x14ac:dyDescent="0.25">
      <c r="B10616" s="9"/>
    </row>
    <row r="10617" spans="2:2" x14ac:dyDescent="0.25">
      <c r="B10617" s="9"/>
    </row>
    <row r="10618" spans="2:2" x14ac:dyDescent="0.25">
      <c r="B10618" s="9"/>
    </row>
    <row r="10619" spans="2:2" x14ac:dyDescent="0.25">
      <c r="B10619" s="9"/>
    </row>
    <row r="10620" spans="2:2" x14ac:dyDescent="0.25">
      <c r="B10620" s="9"/>
    </row>
    <row r="10621" spans="2:2" x14ac:dyDescent="0.25">
      <c r="B10621" s="9"/>
    </row>
    <row r="10622" spans="2:2" x14ac:dyDescent="0.25">
      <c r="B10622" s="9"/>
    </row>
    <row r="10623" spans="2:2" x14ac:dyDescent="0.25">
      <c r="B10623" s="9"/>
    </row>
    <row r="10624" spans="2:2" x14ac:dyDescent="0.25">
      <c r="B10624" s="9"/>
    </row>
    <row r="10625" spans="2:2" x14ac:dyDescent="0.25">
      <c r="B10625" s="9"/>
    </row>
    <row r="10626" spans="2:2" x14ac:dyDescent="0.25">
      <c r="B10626" s="9"/>
    </row>
    <row r="10627" spans="2:2" x14ac:dyDescent="0.25">
      <c r="B10627" s="9"/>
    </row>
    <row r="10628" spans="2:2" x14ac:dyDescent="0.25">
      <c r="B10628" s="9"/>
    </row>
    <row r="10629" spans="2:2" x14ac:dyDescent="0.25">
      <c r="B10629" s="9"/>
    </row>
    <row r="10630" spans="2:2" x14ac:dyDescent="0.25">
      <c r="B10630" s="9"/>
    </row>
    <row r="10631" spans="2:2" x14ac:dyDescent="0.25">
      <c r="B10631" s="9"/>
    </row>
    <row r="10632" spans="2:2" x14ac:dyDescent="0.25">
      <c r="B10632" s="9"/>
    </row>
    <row r="10633" spans="2:2" x14ac:dyDescent="0.25">
      <c r="B10633" s="9"/>
    </row>
    <row r="10634" spans="2:2" x14ac:dyDescent="0.25">
      <c r="B10634" s="9"/>
    </row>
    <row r="10635" spans="2:2" x14ac:dyDescent="0.25">
      <c r="B10635" s="9"/>
    </row>
    <row r="10636" spans="2:2" x14ac:dyDescent="0.25">
      <c r="B10636" s="9"/>
    </row>
    <row r="10637" spans="2:2" x14ac:dyDescent="0.25">
      <c r="B10637" s="9"/>
    </row>
    <row r="10638" spans="2:2" x14ac:dyDescent="0.25">
      <c r="B10638" s="9"/>
    </row>
    <row r="10639" spans="2:2" x14ac:dyDescent="0.25">
      <c r="B10639" s="9"/>
    </row>
    <row r="10640" spans="2:2" x14ac:dyDescent="0.25">
      <c r="B10640" s="9"/>
    </row>
    <row r="10641" spans="2:2" x14ac:dyDescent="0.25">
      <c r="B10641" s="9"/>
    </row>
    <row r="10642" spans="2:2" x14ac:dyDescent="0.25">
      <c r="B10642" s="9"/>
    </row>
    <row r="10643" spans="2:2" x14ac:dyDescent="0.25">
      <c r="B10643" s="9"/>
    </row>
    <row r="10644" spans="2:2" x14ac:dyDescent="0.25">
      <c r="B10644" s="9"/>
    </row>
    <row r="10645" spans="2:2" x14ac:dyDescent="0.25">
      <c r="B10645" s="9"/>
    </row>
    <row r="10646" spans="2:2" x14ac:dyDescent="0.25">
      <c r="B10646" s="9"/>
    </row>
    <row r="10647" spans="2:2" x14ac:dyDescent="0.25">
      <c r="B10647" s="9"/>
    </row>
    <row r="10648" spans="2:2" x14ac:dyDescent="0.25">
      <c r="B10648" s="9"/>
    </row>
    <row r="10649" spans="2:2" x14ac:dyDescent="0.25">
      <c r="B10649" s="9"/>
    </row>
    <row r="10650" spans="2:2" x14ac:dyDescent="0.25">
      <c r="B10650" s="9"/>
    </row>
    <row r="10651" spans="2:2" x14ac:dyDescent="0.25">
      <c r="B10651" s="9"/>
    </row>
    <row r="10652" spans="2:2" x14ac:dyDescent="0.25">
      <c r="B10652" s="9"/>
    </row>
    <row r="10653" spans="2:2" x14ac:dyDescent="0.25">
      <c r="B10653" s="9"/>
    </row>
    <row r="10654" spans="2:2" x14ac:dyDescent="0.25">
      <c r="B10654" s="9"/>
    </row>
    <row r="10655" spans="2:2" x14ac:dyDescent="0.25">
      <c r="B10655" s="9"/>
    </row>
    <row r="10656" spans="2:2" x14ac:dyDescent="0.25">
      <c r="B10656" s="9"/>
    </row>
    <row r="10657" spans="2:2" x14ac:dyDescent="0.25">
      <c r="B10657" s="9"/>
    </row>
    <row r="10658" spans="2:2" x14ac:dyDescent="0.25">
      <c r="B10658" s="9"/>
    </row>
    <row r="10659" spans="2:2" x14ac:dyDescent="0.25">
      <c r="B10659" s="9"/>
    </row>
    <row r="10660" spans="2:2" x14ac:dyDescent="0.25">
      <c r="B10660" s="9"/>
    </row>
    <row r="10661" spans="2:2" x14ac:dyDescent="0.25">
      <c r="B10661" s="9"/>
    </row>
    <row r="10662" spans="2:2" x14ac:dyDescent="0.25">
      <c r="B10662" s="9"/>
    </row>
    <row r="10663" spans="2:2" x14ac:dyDescent="0.25">
      <c r="B10663" s="9"/>
    </row>
    <row r="10664" spans="2:2" x14ac:dyDescent="0.25">
      <c r="B10664" s="9"/>
    </row>
    <row r="10665" spans="2:2" x14ac:dyDescent="0.25">
      <c r="B10665" s="9"/>
    </row>
    <row r="10666" spans="2:2" x14ac:dyDescent="0.25">
      <c r="B10666" s="9"/>
    </row>
    <row r="10667" spans="2:2" x14ac:dyDescent="0.25">
      <c r="B10667" s="9"/>
    </row>
    <row r="10668" spans="2:2" x14ac:dyDescent="0.25">
      <c r="B10668" s="9"/>
    </row>
    <row r="10669" spans="2:2" x14ac:dyDescent="0.25">
      <c r="B10669" s="9"/>
    </row>
    <row r="10670" spans="2:2" x14ac:dyDescent="0.25">
      <c r="B10670" s="9"/>
    </row>
    <row r="10671" spans="2:2" x14ac:dyDescent="0.25">
      <c r="B10671" s="9"/>
    </row>
    <row r="10672" spans="2:2" x14ac:dyDescent="0.25">
      <c r="B10672" s="9"/>
    </row>
    <row r="10673" spans="2:2" x14ac:dyDescent="0.25">
      <c r="B10673" s="9"/>
    </row>
    <row r="10674" spans="2:2" x14ac:dyDescent="0.25">
      <c r="B10674" s="9"/>
    </row>
    <row r="10675" spans="2:2" x14ac:dyDescent="0.25">
      <c r="B10675" s="9"/>
    </row>
    <row r="10676" spans="2:2" x14ac:dyDescent="0.25">
      <c r="B10676" s="9"/>
    </row>
    <row r="10677" spans="2:2" x14ac:dyDescent="0.25">
      <c r="B10677" s="9"/>
    </row>
    <row r="10678" spans="2:2" x14ac:dyDescent="0.25">
      <c r="B10678" s="9"/>
    </row>
    <row r="10679" spans="2:2" x14ac:dyDescent="0.25">
      <c r="B10679" s="9"/>
    </row>
    <row r="10680" spans="2:2" x14ac:dyDescent="0.25">
      <c r="B10680" s="9"/>
    </row>
    <row r="10681" spans="2:2" x14ac:dyDescent="0.25">
      <c r="B10681" s="9"/>
    </row>
    <row r="10682" spans="2:2" x14ac:dyDescent="0.25">
      <c r="B10682" s="9"/>
    </row>
    <row r="10683" spans="2:2" x14ac:dyDescent="0.25">
      <c r="B10683" s="9"/>
    </row>
    <row r="10684" spans="2:2" x14ac:dyDescent="0.25">
      <c r="B10684" s="9"/>
    </row>
    <row r="10685" spans="2:2" x14ac:dyDescent="0.25">
      <c r="B10685" s="9"/>
    </row>
    <row r="10686" spans="2:2" x14ac:dyDescent="0.25">
      <c r="B10686" s="9"/>
    </row>
    <row r="10687" spans="2:2" x14ac:dyDescent="0.25">
      <c r="B10687" s="9"/>
    </row>
    <row r="10688" spans="2:2" x14ac:dyDescent="0.25">
      <c r="B10688" s="9"/>
    </row>
    <row r="10689" spans="2:2" x14ac:dyDescent="0.25">
      <c r="B10689" s="9"/>
    </row>
    <row r="10690" spans="2:2" x14ac:dyDescent="0.25">
      <c r="B10690" s="9"/>
    </row>
    <row r="10691" spans="2:2" x14ac:dyDescent="0.25">
      <c r="B10691" s="9"/>
    </row>
    <row r="10692" spans="2:2" x14ac:dyDescent="0.25">
      <c r="B10692" s="9"/>
    </row>
    <row r="10693" spans="2:2" x14ac:dyDescent="0.25">
      <c r="B10693" s="9"/>
    </row>
    <row r="10694" spans="2:2" x14ac:dyDescent="0.25">
      <c r="B10694" s="9"/>
    </row>
    <row r="10695" spans="2:2" x14ac:dyDescent="0.25">
      <c r="B10695" s="9"/>
    </row>
    <row r="10696" spans="2:2" x14ac:dyDescent="0.25">
      <c r="B10696" s="9"/>
    </row>
    <row r="10697" spans="2:2" x14ac:dyDescent="0.25">
      <c r="B10697" s="9"/>
    </row>
    <row r="10698" spans="2:2" x14ac:dyDescent="0.25">
      <c r="B10698" s="9"/>
    </row>
    <row r="10699" spans="2:2" x14ac:dyDescent="0.25">
      <c r="B10699" s="9"/>
    </row>
    <row r="10700" spans="2:2" x14ac:dyDescent="0.25">
      <c r="B10700" s="9"/>
    </row>
    <row r="10701" spans="2:2" x14ac:dyDescent="0.25">
      <c r="B10701" s="9"/>
    </row>
    <row r="10702" spans="2:2" x14ac:dyDescent="0.25">
      <c r="B10702" s="9"/>
    </row>
    <row r="10703" spans="2:2" x14ac:dyDescent="0.25">
      <c r="B10703" s="9"/>
    </row>
    <row r="10704" spans="2:2" x14ac:dyDescent="0.25">
      <c r="B10704" s="9"/>
    </row>
    <row r="10705" spans="2:2" x14ac:dyDescent="0.25">
      <c r="B10705" s="9"/>
    </row>
    <row r="10706" spans="2:2" x14ac:dyDescent="0.25">
      <c r="B10706" s="9"/>
    </row>
    <row r="10707" spans="2:2" x14ac:dyDescent="0.25">
      <c r="B10707" s="9"/>
    </row>
    <row r="10708" spans="2:2" x14ac:dyDescent="0.25">
      <c r="B10708" s="9"/>
    </row>
    <row r="10709" spans="2:2" x14ac:dyDescent="0.25">
      <c r="B10709" s="9"/>
    </row>
    <row r="10710" spans="2:2" x14ac:dyDescent="0.25">
      <c r="B10710" s="9"/>
    </row>
    <row r="10711" spans="2:2" x14ac:dyDescent="0.25">
      <c r="B10711" s="9"/>
    </row>
    <row r="10712" spans="2:2" x14ac:dyDescent="0.25">
      <c r="B10712" s="9"/>
    </row>
    <row r="10713" spans="2:2" x14ac:dyDescent="0.25">
      <c r="B10713" s="9"/>
    </row>
    <row r="10714" spans="2:2" x14ac:dyDescent="0.25">
      <c r="B10714" s="9"/>
    </row>
    <row r="10715" spans="2:2" x14ac:dyDescent="0.25">
      <c r="B10715" s="9"/>
    </row>
    <row r="10716" spans="2:2" x14ac:dyDescent="0.25">
      <c r="B10716" s="9"/>
    </row>
    <row r="10717" spans="2:2" x14ac:dyDescent="0.25">
      <c r="B10717" s="9"/>
    </row>
    <row r="10718" spans="2:2" x14ac:dyDescent="0.25">
      <c r="B10718" s="9"/>
    </row>
    <row r="10719" spans="2:2" x14ac:dyDescent="0.25">
      <c r="B10719" s="9"/>
    </row>
    <row r="10720" spans="2:2" x14ac:dyDescent="0.25">
      <c r="B10720" s="9"/>
    </row>
    <row r="10721" spans="2:2" x14ac:dyDescent="0.25">
      <c r="B10721" s="9"/>
    </row>
    <row r="10722" spans="2:2" x14ac:dyDescent="0.25">
      <c r="B10722" s="9"/>
    </row>
    <row r="10723" spans="2:2" x14ac:dyDescent="0.25">
      <c r="B10723" s="9"/>
    </row>
    <row r="10724" spans="2:2" x14ac:dyDescent="0.25">
      <c r="B10724" s="9"/>
    </row>
    <row r="10725" spans="2:2" x14ac:dyDescent="0.25">
      <c r="B10725" s="9"/>
    </row>
    <row r="10726" spans="2:2" x14ac:dyDescent="0.25">
      <c r="B10726" s="9"/>
    </row>
    <row r="10727" spans="2:2" x14ac:dyDescent="0.25">
      <c r="B10727" s="9"/>
    </row>
    <row r="10728" spans="2:2" x14ac:dyDescent="0.25">
      <c r="B10728" s="9"/>
    </row>
    <row r="10729" spans="2:2" x14ac:dyDescent="0.25">
      <c r="B10729" s="9"/>
    </row>
    <row r="10730" spans="2:2" x14ac:dyDescent="0.25">
      <c r="B10730" s="9"/>
    </row>
    <row r="10731" spans="2:2" x14ac:dyDescent="0.25">
      <c r="B10731" s="9"/>
    </row>
    <row r="10732" spans="2:2" x14ac:dyDescent="0.25">
      <c r="B10732" s="9"/>
    </row>
    <row r="10733" spans="2:2" x14ac:dyDescent="0.25">
      <c r="B10733" s="9"/>
    </row>
    <row r="10734" spans="2:2" x14ac:dyDescent="0.25">
      <c r="B10734" s="9"/>
    </row>
    <row r="10735" spans="2:2" x14ac:dyDescent="0.25">
      <c r="B10735" s="9"/>
    </row>
    <row r="10736" spans="2:2" x14ac:dyDescent="0.25">
      <c r="B10736" s="9"/>
    </row>
    <row r="10737" spans="2:2" x14ac:dyDescent="0.25">
      <c r="B10737" s="9"/>
    </row>
    <row r="10738" spans="2:2" x14ac:dyDescent="0.25">
      <c r="B10738" s="9"/>
    </row>
    <row r="10739" spans="2:2" x14ac:dyDescent="0.25">
      <c r="B10739" s="9"/>
    </row>
    <row r="10740" spans="2:2" x14ac:dyDescent="0.25">
      <c r="B10740" s="9"/>
    </row>
    <row r="10741" spans="2:2" x14ac:dyDescent="0.25">
      <c r="B10741" s="9"/>
    </row>
    <row r="10742" spans="2:2" x14ac:dyDescent="0.25">
      <c r="B10742" s="9"/>
    </row>
    <row r="10743" spans="2:2" x14ac:dyDescent="0.25">
      <c r="B10743" s="9"/>
    </row>
    <row r="10744" spans="2:2" x14ac:dyDescent="0.25">
      <c r="B10744" s="9"/>
    </row>
    <row r="10745" spans="2:2" x14ac:dyDescent="0.25">
      <c r="B10745" s="9"/>
    </row>
    <row r="10746" spans="2:2" x14ac:dyDescent="0.25">
      <c r="B10746" s="9"/>
    </row>
    <row r="10747" spans="2:2" x14ac:dyDescent="0.25">
      <c r="B10747" s="9"/>
    </row>
    <row r="10748" spans="2:2" x14ac:dyDescent="0.25">
      <c r="B10748" s="9"/>
    </row>
    <row r="10749" spans="2:2" x14ac:dyDescent="0.25">
      <c r="B10749" s="9"/>
    </row>
    <row r="10750" spans="2:2" x14ac:dyDescent="0.25">
      <c r="B10750" s="9"/>
    </row>
    <row r="10751" spans="2:2" x14ac:dyDescent="0.25">
      <c r="B10751" s="9"/>
    </row>
    <row r="10752" spans="2:2" x14ac:dyDescent="0.25">
      <c r="B10752" s="9"/>
    </row>
    <row r="10753" spans="2:2" x14ac:dyDescent="0.25">
      <c r="B10753" s="9"/>
    </row>
    <row r="10754" spans="2:2" x14ac:dyDescent="0.25">
      <c r="B10754" s="9"/>
    </row>
    <row r="10755" spans="2:2" x14ac:dyDescent="0.25">
      <c r="B10755" s="9"/>
    </row>
    <row r="10756" spans="2:2" x14ac:dyDescent="0.25">
      <c r="B10756" s="9"/>
    </row>
    <row r="10757" spans="2:2" x14ac:dyDescent="0.25">
      <c r="B10757" s="9"/>
    </row>
    <row r="10758" spans="2:2" x14ac:dyDescent="0.25">
      <c r="B10758" s="9"/>
    </row>
    <row r="10759" spans="2:2" x14ac:dyDescent="0.25">
      <c r="B10759" s="9"/>
    </row>
    <row r="10760" spans="2:2" x14ac:dyDescent="0.25">
      <c r="B10760" s="9"/>
    </row>
    <row r="10761" spans="2:2" x14ac:dyDescent="0.25">
      <c r="B10761" s="9"/>
    </row>
    <row r="10762" spans="2:2" x14ac:dyDescent="0.25">
      <c r="B10762" s="9"/>
    </row>
    <row r="10763" spans="2:2" x14ac:dyDescent="0.25">
      <c r="B10763" s="9"/>
    </row>
    <row r="10764" spans="2:2" x14ac:dyDescent="0.25">
      <c r="B10764" s="9"/>
    </row>
    <row r="10765" spans="2:2" x14ac:dyDescent="0.25">
      <c r="B10765" s="9"/>
    </row>
    <row r="10766" spans="2:2" x14ac:dyDescent="0.25">
      <c r="B10766" s="9"/>
    </row>
    <row r="10767" spans="2:2" x14ac:dyDescent="0.25">
      <c r="B10767" s="9"/>
    </row>
    <row r="10768" spans="2:2" x14ac:dyDescent="0.25">
      <c r="B10768" s="9"/>
    </row>
    <row r="10769" spans="2:2" x14ac:dyDescent="0.25">
      <c r="B10769" s="9"/>
    </row>
    <row r="10770" spans="2:2" x14ac:dyDescent="0.25">
      <c r="B10770" s="9"/>
    </row>
    <row r="10771" spans="2:2" x14ac:dyDescent="0.25">
      <c r="B10771" s="9"/>
    </row>
    <row r="10772" spans="2:2" x14ac:dyDescent="0.25">
      <c r="B10772" s="9"/>
    </row>
    <row r="10773" spans="2:2" x14ac:dyDescent="0.25">
      <c r="B10773" s="9"/>
    </row>
    <row r="10774" spans="2:2" x14ac:dyDescent="0.25">
      <c r="B10774" s="9"/>
    </row>
    <row r="10775" spans="2:2" x14ac:dyDescent="0.25">
      <c r="B10775" s="9"/>
    </row>
    <row r="10776" spans="2:2" x14ac:dyDescent="0.25">
      <c r="B10776" s="9"/>
    </row>
    <row r="10777" spans="2:2" x14ac:dyDescent="0.25">
      <c r="B10777" s="9"/>
    </row>
    <row r="10778" spans="2:2" x14ac:dyDescent="0.25">
      <c r="B10778" s="9"/>
    </row>
    <row r="10779" spans="2:2" x14ac:dyDescent="0.25">
      <c r="B10779" s="9"/>
    </row>
    <row r="10780" spans="2:2" x14ac:dyDescent="0.25">
      <c r="B10780" s="9"/>
    </row>
    <row r="10781" spans="2:2" x14ac:dyDescent="0.25">
      <c r="B10781" s="9"/>
    </row>
    <row r="10782" spans="2:2" x14ac:dyDescent="0.25">
      <c r="B10782" s="9"/>
    </row>
    <row r="10783" spans="2:2" x14ac:dyDescent="0.25">
      <c r="B10783" s="9"/>
    </row>
    <row r="10784" spans="2:2" x14ac:dyDescent="0.25">
      <c r="B10784" s="9"/>
    </row>
    <row r="10785" spans="2:2" x14ac:dyDescent="0.25">
      <c r="B10785" s="9"/>
    </row>
    <row r="10786" spans="2:2" x14ac:dyDescent="0.25">
      <c r="B10786" s="9"/>
    </row>
    <row r="10787" spans="2:2" x14ac:dyDescent="0.25">
      <c r="B10787" s="9"/>
    </row>
    <row r="10788" spans="2:2" x14ac:dyDescent="0.25">
      <c r="B10788" s="9"/>
    </row>
    <row r="10789" spans="2:2" x14ac:dyDescent="0.25">
      <c r="B10789" s="9"/>
    </row>
    <row r="10790" spans="2:2" x14ac:dyDescent="0.25">
      <c r="B10790" s="9"/>
    </row>
    <row r="10791" spans="2:2" x14ac:dyDescent="0.25">
      <c r="B10791" s="9"/>
    </row>
    <row r="10792" spans="2:2" x14ac:dyDescent="0.25">
      <c r="B10792" s="9"/>
    </row>
    <row r="10793" spans="2:2" x14ac:dyDescent="0.25">
      <c r="B10793" s="9"/>
    </row>
    <row r="10794" spans="2:2" x14ac:dyDescent="0.25">
      <c r="B10794" s="9"/>
    </row>
    <row r="10795" spans="2:2" x14ac:dyDescent="0.25">
      <c r="B10795" s="9"/>
    </row>
    <row r="10796" spans="2:2" x14ac:dyDescent="0.25">
      <c r="B10796" s="9"/>
    </row>
    <row r="10797" spans="2:2" x14ac:dyDescent="0.25">
      <c r="B10797" s="9"/>
    </row>
    <row r="10798" spans="2:2" x14ac:dyDescent="0.25">
      <c r="B10798" s="9"/>
    </row>
    <row r="10799" spans="2:2" x14ac:dyDescent="0.25">
      <c r="B10799" s="9"/>
    </row>
    <row r="10800" spans="2:2" x14ac:dyDescent="0.25">
      <c r="B10800" s="9"/>
    </row>
    <row r="10801" spans="2:2" x14ac:dyDescent="0.25">
      <c r="B10801" s="9"/>
    </row>
    <row r="10802" spans="2:2" x14ac:dyDescent="0.25">
      <c r="B10802" s="9"/>
    </row>
    <row r="10803" spans="2:2" x14ac:dyDescent="0.25">
      <c r="B10803" s="9"/>
    </row>
    <row r="10804" spans="2:2" x14ac:dyDescent="0.25">
      <c r="B10804" s="9"/>
    </row>
    <row r="10805" spans="2:2" x14ac:dyDescent="0.25">
      <c r="B10805" s="9"/>
    </row>
    <row r="10806" spans="2:2" x14ac:dyDescent="0.25">
      <c r="B10806" s="9"/>
    </row>
    <row r="10807" spans="2:2" x14ac:dyDescent="0.25">
      <c r="B10807" s="9"/>
    </row>
    <row r="10808" spans="2:2" x14ac:dyDescent="0.25">
      <c r="B10808" s="9"/>
    </row>
    <row r="10809" spans="2:2" x14ac:dyDescent="0.25">
      <c r="B10809" s="9"/>
    </row>
    <row r="10810" spans="2:2" x14ac:dyDescent="0.25">
      <c r="B10810" s="9"/>
    </row>
    <row r="10811" spans="2:2" x14ac:dyDescent="0.25">
      <c r="B10811" s="9"/>
    </row>
    <row r="10812" spans="2:2" x14ac:dyDescent="0.25">
      <c r="B10812" s="9"/>
    </row>
    <row r="10813" spans="2:2" x14ac:dyDescent="0.25">
      <c r="B10813" s="9"/>
    </row>
    <row r="10814" spans="2:2" x14ac:dyDescent="0.25">
      <c r="B10814" s="9"/>
    </row>
    <row r="10815" spans="2:2" x14ac:dyDescent="0.25">
      <c r="B10815" s="9"/>
    </row>
    <row r="10816" spans="2:2" x14ac:dyDescent="0.25">
      <c r="B10816" s="9"/>
    </row>
    <row r="10817" spans="2:2" x14ac:dyDescent="0.25">
      <c r="B10817" s="9"/>
    </row>
    <row r="10818" spans="2:2" x14ac:dyDescent="0.25">
      <c r="B10818" s="9"/>
    </row>
    <row r="10819" spans="2:2" x14ac:dyDescent="0.25">
      <c r="B10819" s="9"/>
    </row>
    <row r="10820" spans="2:2" x14ac:dyDescent="0.25">
      <c r="B10820" s="9"/>
    </row>
    <row r="10821" spans="2:2" x14ac:dyDescent="0.25">
      <c r="B10821" s="9"/>
    </row>
    <row r="10822" spans="2:2" x14ac:dyDescent="0.25">
      <c r="B10822" s="9"/>
    </row>
    <row r="10823" spans="2:2" x14ac:dyDescent="0.25">
      <c r="B10823" s="9"/>
    </row>
    <row r="10824" spans="2:2" x14ac:dyDescent="0.25">
      <c r="B10824" s="9"/>
    </row>
    <row r="10825" spans="2:2" x14ac:dyDescent="0.25">
      <c r="B10825" s="9"/>
    </row>
    <row r="10826" spans="2:2" x14ac:dyDescent="0.25">
      <c r="B10826" s="9"/>
    </row>
    <row r="10827" spans="2:2" x14ac:dyDescent="0.25">
      <c r="B10827" s="9"/>
    </row>
    <row r="10828" spans="2:2" x14ac:dyDescent="0.25">
      <c r="B10828" s="9"/>
    </row>
    <row r="10829" spans="2:2" x14ac:dyDescent="0.25">
      <c r="B10829" s="9"/>
    </row>
    <row r="10830" spans="2:2" x14ac:dyDescent="0.25">
      <c r="B10830" s="9"/>
    </row>
    <row r="10831" spans="2:2" x14ac:dyDescent="0.25">
      <c r="B10831" s="9"/>
    </row>
    <row r="10832" spans="2:2" x14ac:dyDescent="0.25">
      <c r="B10832" s="9"/>
    </row>
    <row r="10833" spans="2:2" x14ac:dyDescent="0.25">
      <c r="B10833" s="9"/>
    </row>
    <row r="10834" spans="2:2" x14ac:dyDescent="0.25">
      <c r="B10834" s="9"/>
    </row>
    <row r="10835" spans="2:2" x14ac:dyDescent="0.25">
      <c r="B10835" s="9"/>
    </row>
    <row r="10836" spans="2:2" x14ac:dyDescent="0.25">
      <c r="B10836" s="9"/>
    </row>
    <row r="10837" spans="2:2" x14ac:dyDescent="0.25">
      <c r="B10837" s="9"/>
    </row>
    <row r="10838" spans="2:2" x14ac:dyDescent="0.25">
      <c r="B10838" s="9"/>
    </row>
    <row r="10839" spans="2:2" x14ac:dyDescent="0.25">
      <c r="B10839" s="9"/>
    </row>
    <row r="10840" spans="2:2" x14ac:dyDescent="0.25">
      <c r="B10840" s="9"/>
    </row>
    <row r="10841" spans="2:2" x14ac:dyDescent="0.25">
      <c r="B10841" s="9"/>
    </row>
    <row r="10842" spans="2:2" x14ac:dyDescent="0.25">
      <c r="B10842" s="9"/>
    </row>
    <row r="10843" spans="2:2" x14ac:dyDescent="0.25">
      <c r="B10843" s="9"/>
    </row>
    <row r="10844" spans="2:2" x14ac:dyDescent="0.25">
      <c r="B10844" s="9"/>
    </row>
    <row r="10845" spans="2:2" x14ac:dyDescent="0.25">
      <c r="B10845" s="9"/>
    </row>
    <row r="10846" spans="2:2" x14ac:dyDescent="0.25">
      <c r="B10846" s="9"/>
    </row>
    <row r="10847" spans="2:2" x14ac:dyDescent="0.25">
      <c r="B10847" s="9"/>
    </row>
    <row r="10848" spans="2:2" x14ac:dyDescent="0.25">
      <c r="B10848" s="9"/>
    </row>
    <row r="10849" spans="2:2" x14ac:dyDescent="0.25">
      <c r="B10849" s="9"/>
    </row>
    <row r="10850" spans="2:2" x14ac:dyDescent="0.25">
      <c r="B10850" s="9"/>
    </row>
    <row r="10851" spans="2:2" x14ac:dyDescent="0.25">
      <c r="B10851" s="9"/>
    </row>
    <row r="10852" spans="2:2" x14ac:dyDescent="0.25">
      <c r="B10852" s="9"/>
    </row>
    <row r="10853" spans="2:2" x14ac:dyDescent="0.25">
      <c r="B10853" s="9"/>
    </row>
    <row r="10854" spans="2:2" x14ac:dyDescent="0.25">
      <c r="B10854" s="9"/>
    </row>
    <row r="10855" spans="2:2" x14ac:dyDescent="0.25">
      <c r="B10855" s="9"/>
    </row>
    <row r="10856" spans="2:2" x14ac:dyDescent="0.25">
      <c r="B10856" s="9"/>
    </row>
    <row r="10857" spans="2:2" x14ac:dyDescent="0.25">
      <c r="B10857" s="9"/>
    </row>
    <row r="10858" spans="2:2" x14ac:dyDescent="0.25">
      <c r="B10858" s="9"/>
    </row>
    <row r="10859" spans="2:2" x14ac:dyDescent="0.25">
      <c r="B10859" s="9"/>
    </row>
    <row r="10860" spans="2:2" x14ac:dyDescent="0.25">
      <c r="B10860" s="9"/>
    </row>
    <row r="10861" spans="2:2" x14ac:dyDescent="0.25">
      <c r="B10861" s="9"/>
    </row>
    <row r="10862" spans="2:2" x14ac:dyDescent="0.25">
      <c r="B10862" s="9"/>
    </row>
    <row r="10863" spans="2:2" x14ac:dyDescent="0.25">
      <c r="B10863" s="9"/>
    </row>
    <row r="10864" spans="2:2" x14ac:dyDescent="0.25">
      <c r="B10864" s="9"/>
    </row>
    <row r="10865" spans="2:2" x14ac:dyDescent="0.25">
      <c r="B10865" s="9"/>
    </row>
    <row r="10866" spans="2:2" x14ac:dyDescent="0.25">
      <c r="B10866" s="9"/>
    </row>
    <row r="10867" spans="2:2" x14ac:dyDescent="0.25">
      <c r="B10867" s="9"/>
    </row>
    <row r="10868" spans="2:2" x14ac:dyDescent="0.25">
      <c r="B10868" s="9"/>
    </row>
    <row r="10869" spans="2:2" x14ac:dyDescent="0.25">
      <c r="B10869" s="9"/>
    </row>
    <row r="10870" spans="2:2" x14ac:dyDescent="0.25">
      <c r="B10870" s="9"/>
    </row>
    <row r="10871" spans="2:2" x14ac:dyDescent="0.25">
      <c r="B10871" s="9"/>
    </row>
    <row r="10872" spans="2:2" x14ac:dyDescent="0.25">
      <c r="B10872" s="9"/>
    </row>
    <row r="10873" spans="2:2" x14ac:dyDescent="0.25">
      <c r="B10873" s="9"/>
    </row>
    <row r="10874" spans="2:2" x14ac:dyDescent="0.25">
      <c r="B10874" s="9"/>
    </row>
    <row r="10875" spans="2:2" x14ac:dyDescent="0.25">
      <c r="B10875" s="9"/>
    </row>
    <row r="10876" spans="2:2" x14ac:dyDescent="0.25">
      <c r="B10876" s="9"/>
    </row>
    <row r="10877" spans="2:2" x14ac:dyDescent="0.25">
      <c r="B10877" s="9"/>
    </row>
    <row r="10878" spans="2:2" x14ac:dyDescent="0.25">
      <c r="B10878" s="9"/>
    </row>
    <row r="10879" spans="2:2" x14ac:dyDescent="0.25">
      <c r="B10879" s="9"/>
    </row>
    <row r="10880" spans="2:2" x14ac:dyDescent="0.25">
      <c r="B10880" s="9"/>
    </row>
    <row r="10881" spans="2:2" x14ac:dyDescent="0.25">
      <c r="B10881" s="9"/>
    </row>
    <row r="10882" spans="2:2" x14ac:dyDescent="0.25">
      <c r="B10882" s="9"/>
    </row>
    <row r="10883" spans="2:2" x14ac:dyDescent="0.25">
      <c r="B10883" s="9"/>
    </row>
    <row r="10884" spans="2:2" x14ac:dyDescent="0.25">
      <c r="B10884" s="9"/>
    </row>
    <row r="10885" spans="2:2" x14ac:dyDescent="0.25">
      <c r="B10885" s="9"/>
    </row>
    <row r="10886" spans="2:2" x14ac:dyDescent="0.25">
      <c r="B10886" s="9"/>
    </row>
    <row r="10887" spans="2:2" x14ac:dyDescent="0.25">
      <c r="B10887" s="9"/>
    </row>
    <row r="10888" spans="2:2" x14ac:dyDescent="0.25">
      <c r="B10888" s="9"/>
    </row>
    <row r="10889" spans="2:2" x14ac:dyDescent="0.25">
      <c r="B10889" s="9"/>
    </row>
    <row r="10890" spans="2:2" x14ac:dyDescent="0.25">
      <c r="B10890" s="9"/>
    </row>
    <row r="10891" spans="2:2" x14ac:dyDescent="0.25">
      <c r="B10891" s="9"/>
    </row>
    <row r="10892" spans="2:2" x14ac:dyDescent="0.25">
      <c r="B10892" s="9"/>
    </row>
    <row r="10893" spans="2:2" x14ac:dyDescent="0.25">
      <c r="B10893" s="9"/>
    </row>
    <row r="10894" spans="2:2" x14ac:dyDescent="0.25">
      <c r="B10894" s="9"/>
    </row>
    <row r="10895" spans="2:2" x14ac:dyDescent="0.25">
      <c r="B10895" s="9"/>
    </row>
    <row r="10896" spans="2:2" x14ac:dyDescent="0.25">
      <c r="B10896" s="9"/>
    </row>
    <row r="10897" spans="2:2" x14ac:dyDescent="0.25">
      <c r="B10897" s="9"/>
    </row>
    <row r="10898" spans="2:2" x14ac:dyDescent="0.25">
      <c r="B10898" s="9"/>
    </row>
    <row r="10899" spans="2:2" x14ac:dyDescent="0.25">
      <c r="B10899" s="9"/>
    </row>
    <row r="10900" spans="2:2" x14ac:dyDescent="0.25">
      <c r="B10900" s="9"/>
    </row>
    <row r="10901" spans="2:2" x14ac:dyDescent="0.25">
      <c r="B10901" s="9"/>
    </row>
    <row r="10902" spans="2:2" x14ac:dyDescent="0.25">
      <c r="B10902" s="9"/>
    </row>
    <row r="10903" spans="2:2" x14ac:dyDescent="0.25">
      <c r="B10903" s="9"/>
    </row>
    <row r="10904" spans="2:2" x14ac:dyDescent="0.25">
      <c r="B10904" s="9"/>
    </row>
    <row r="10905" spans="2:2" x14ac:dyDescent="0.25">
      <c r="B10905" s="9"/>
    </row>
    <row r="10906" spans="2:2" x14ac:dyDescent="0.25">
      <c r="B10906" s="9"/>
    </row>
    <row r="10907" spans="2:2" x14ac:dyDescent="0.25">
      <c r="B10907" s="9"/>
    </row>
    <row r="10908" spans="2:2" x14ac:dyDescent="0.25">
      <c r="B10908" s="9"/>
    </row>
    <row r="10909" spans="2:2" x14ac:dyDescent="0.25">
      <c r="B10909" s="9"/>
    </row>
    <row r="10910" spans="2:2" x14ac:dyDescent="0.25">
      <c r="B10910" s="9"/>
    </row>
    <row r="10911" spans="2:2" x14ac:dyDescent="0.25">
      <c r="B10911" s="9"/>
    </row>
    <row r="10912" spans="2:2" x14ac:dyDescent="0.25">
      <c r="B10912" s="9"/>
    </row>
    <row r="10913" spans="2:2" x14ac:dyDescent="0.25">
      <c r="B10913" s="9"/>
    </row>
    <row r="10914" spans="2:2" x14ac:dyDescent="0.25">
      <c r="B10914" s="9"/>
    </row>
    <row r="10915" spans="2:2" x14ac:dyDescent="0.25">
      <c r="B10915" s="9"/>
    </row>
    <row r="10916" spans="2:2" x14ac:dyDescent="0.25">
      <c r="B10916" s="9"/>
    </row>
    <row r="10917" spans="2:2" x14ac:dyDescent="0.25">
      <c r="B10917" s="9"/>
    </row>
    <row r="10918" spans="2:2" x14ac:dyDescent="0.25">
      <c r="B10918" s="9"/>
    </row>
    <row r="10919" spans="2:2" x14ac:dyDescent="0.25">
      <c r="B10919" s="9"/>
    </row>
    <row r="10920" spans="2:2" x14ac:dyDescent="0.25">
      <c r="B10920" s="9"/>
    </row>
    <row r="10921" spans="2:2" x14ac:dyDescent="0.25">
      <c r="B10921" s="9"/>
    </row>
    <row r="10922" spans="2:2" x14ac:dyDescent="0.25">
      <c r="B10922" s="9"/>
    </row>
    <row r="10923" spans="2:2" x14ac:dyDescent="0.25">
      <c r="B10923" s="9"/>
    </row>
    <row r="10924" spans="2:2" x14ac:dyDescent="0.25">
      <c r="B10924" s="9"/>
    </row>
    <row r="10925" spans="2:2" x14ac:dyDescent="0.25">
      <c r="B10925" s="9"/>
    </row>
    <row r="10926" spans="2:2" x14ac:dyDescent="0.25">
      <c r="B10926" s="9"/>
    </row>
    <row r="10927" spans="2:2" x14ac:dyDescent="0.25">
      <c r="B10927" s="9"/>
    </row>
    <row r="10928" spans="2:2" x14ac:dyDescent="0.25">
      <c r="B10928" s="9"/>
    </row>
    <row r="10929" spans="2:2" x14ac:dyDescent="0.25">
      <c r="B10929" s="9"/>
    </row>
    <row r="10930" spans="2:2" x14ac:dyDescent="0.25">
      <c r="B10930" s="9"/>
    </row>
    <row r="10931" spans="2:2" x14ac:dyDescent="0.25">
      <c r="B10931" s="9"/>
    </row>
    <row r="10932" spans="2:2" x14ac:dyDescent="0.25">
      <c r="B10932" s="9"/>
    </row>
    <row r="10933" spans="2:2" x14ac:dyDescent="0.25">
      <c r="B10933" s="9"/>
    </row>
    <row r="10934" spans="2:2" x14ac:dyDescent="0.25">
      <c r="B10934" s="9"/>
    </row>
    <row r="10935" spans="2:2" x14ac:dyDescent="0.25">
      <c r="B10935" s="9"/>
    </row>
    <row r="10936" spans="2:2" x14ac:dyDescent="0.25">
      <c r="B10936" s="9"/>
    </row>
    <row r="10937" spans="2:2" x14ac:dyDescent="0.25">
      <c r="B10937" s="9"/>
    </row>
    <row r="10938" spans="2:2" x14ac:dyDescent="0.25">
      <c r="B10938" s="9"/>
    </row>
    <row r="10939" spans="2:2" x14ac:dyDescent="0.25">
      <c r="B10939" s="9"/>
    </row>
    <row r="10940" spans="2:2" x14ac:dyDescent="0.25">
      <c r="B10940" s="9"/>
    </row>
    <row r="10941" spans="2:2" x14ac:dyDescent="0.25">
      <c r="B10941" s="9"/>
    </row>
    <row r="10942" spans="2:2" x14ac:dyDescent="0.25">
      <c r="B10942" s="9"/>
    </row>
    <row r="10943" spans="2:2" x14ac:dyDescent="0.25">
      <c r="B10943" s="9"/>
    </row>
    <row r="10944" spans="2:2" x14ac:dyDescent="0.25">
      <c r="B10944" s="9"/>
    </row>
    <row r="10945" spans="2:2" x14ac:dyDescent="0.25">
      <c r="B10945" s="9"/>
    </row>
    <row r="10946" spans="2:2" x14ac:dyDescent="0.25">
      <c r="B10946" s="9"/>
    </row>
    <row r="10947" spans="2:2" x14ac:dyDescent="0.25">
      <c r="B10947" s="9"/>
    </row>
    <row r="10948" spans="2:2" x14ac:dyDescent="0.25">
      <c r="B10948" s="9"/>
    </row>
    <row r="10949" spans="2:2" x14ac:dyDescent="0.25">
      <c r="B10949" s="9"/>
    </row>
    <row r="10950" spans="2:2" x14ac:dyDescent="0.25">
      <c r="B10950" s="9"/>
    </row>
    <row r="10951" spans="2:2" x14ac:dyDescent="0.25">
      <c r="B10951" s="9"/>
    </row>
    <row r="10952" spans="2:2" x14ac:dyDescent="0.25">
      <c r="B10952" s="9"/>
    </row>
    <row r="10953" spans="2:2" x14ac:dyDescent="0.25">
      <c r="B10953" s="9"/>
    </row>
    <row r="10954" spans="2:2" x14ac:dyDescent="0.25">
      <c r="B10954" s="9"/>
    </row>
    <row r="10955" spans="2:2" x14ac:dyDescent="0.25">
      <c r="B10955" s="9"/>
    </row>
    <row r="10956" spans="2:2" x14ac:dyDescent="0.25">
      <c r="B10956" s="9"/>
    </row>
    <row r="10957" spans="2:2" x14ac:dyDescent="0.25">
      <c r="B10957" s="9"/>
    </row>
    <row r="10958" spans="2:2" x14ac:dyDescent="0.25">
      <c r="B10958" s="9"/>
    </row>
    <row r="10959" spans="2:2" x14ac:dyDescent="0.25">
      <c r="B10959" s="9"/>
    </row>
    <row r="10960" spans="2:2" x14ac:dyDescent="0.25">
      <c r="B10960" s="9"/>
    </row>
    <row r="10961" spans="2:2" x14ac:dyDescent="0.25">
      <c r="B10961" s="9"/>
    </row>
    <row r="10962" spans="2:2" x14ac:dyDescent="0.25">
      <c r="B10962" s="9"/>
    </row>
    <row r="10963" spans="2:2" x14ac:dyDescent="0.25">
      <c r="B10963" s="9"/>
    </row>
    <row r="10964" spans="2:2" x14ac:dyDescent="0.25">
      <c r="B10964" s="9"/>
    </row>
    <row r="10965" spans="2:2" x14ac:dyDescent="0.25">
      <c r="B10965" s="9"/>
    </row>
    <row r="10966" spans="2:2" x14ac:dyDescent="0.25">
      <c r="B10966" s="9"/>
    </row>
    <row r="10967" spans="2:2" x14ac:dyDescent="0.25">
      <c r="B10967" s="9"/>
    </row>
    <row r="10968" spans="2:2" x14ac:dyDescent="0.25">
      <c r="B10968" s="9"/>
    </row>
    <row r="10969" spans="2:2" x14ac:dyDescent="0.25">
      <c r="B10969" s="9"/>
    </row>
    <row r="10970" spans="2:2" x14ac:dyDescent="0.25">
      <c r="B10970" s="9"/>
    </row>
    <row r="10971" spans="2:2" x14ac:dyDescent="0.25">
      <c r="B10971" s="9"/>
    </row>
    <row r="10972" spans="2:2" x14ac:dyDescent="0.25">
      <c r="B10972" s="9"/>
    </row>
    <row r="10973" spans="2:2" x14ac:dyDescent="0.25">
      <c r="B10973" s="9"/>
    </row>
    <row r="10974" spans="2:2" x14ac:dyDescent="0.25">
      <c r="B10974" s="9"/>
    </row>
    <row r="10975" spans="2:2" x14ac:dyDescent="0.25">
      <c r="B10975" s="9"/>
    </row>
    <row r="10976" spans="2:2" x14ac:dyDescent="0.25">
      <c r="B10976" s="9"/>
    </row>
    <row r="10977" spans="2:2" x14ac:dyDescent="0.25">
      <c r="B10977" s="9"/>
    </row>
    <row r="10978" spans="2:2" x14ac:dyDescent="0.25">
      <c r="B10978" s="9"/>
    </row>
    <row r="10979" spans="2:2" x14ac:dyDescent="0.25">
      <c r="B10979" s="9"/>
    </row>
    <row r="10980" spans="2:2" x14ac:dyDescent="0.25">
      <c r="B10980" s="9"/>
    </row>
    <row r="10981" spans="2:2" x14ac:dyDescent="0.25">
      <c r="B10981" s="9"/>
    </row>
    <row r="10982" spans="2:2" x14ac:dyDescent="0.25">
      <c r="B10982" s="9"/>
    </row>
    <row r="10983" spans="2:2" x14ac:dyDescent="0.25">
      <c r="B10983" s="9"/>
    </row>
    <row r="10984" spans="2:2" x14ac:dyDescent="0.25">
      <c r="B10984" s="9"/>
    </row>
    <row r="10985" spans="2:2" x14ac:dyDescent="0.25">
      <c r="B10985" s="9"/>
    </row>
    <row r="10986" spans="2:2" x14ac:dyDescent="0.25">
      <c r="B10986" s="9"/>
    </row>
    <row r="10987" spans="2:2" x14ac:dyDescent="0.25">
      <c r="B10987" s="9"/>
    </row>
    <row r="10988" spans="2:2" x14ac:dyDescent="0.25">
      <c r="B10988" s="9"/>
    </row>
    <row r="10989" spans="2:2" x14ac:dyDescent="0.25">
      <c r="B10989" s="9"/>
    </row>
    <row r="10990" spans="2:2" x14ac:dyDescent="0.25">
      <c r="B10990" s="9"/>
    </row>
    <row r="10991" spans="2:2" x14ac:dyDescent="0.25">
      <c r="B10991" s="9"/>
    </row>
    <row r="10992" spans="2:2" x14ac:dyDescent="0.25">
      <c r="B10992" s="9"/>
    </row>
    <row r="10993" spans="2:2" x14ac:dyDescent="0.25">
      <c r="B10993" s="9"/>
    </row>
    <row r="10994" spans="2:2" x14ac:dyDescent="0.25">
      <c r="B10994" s="9"/>
    </row>
    <row r="10995" spans="2:2" x14ac:dyDescent="0.25">
      <c r="B10995" s="9"/>
    </row>
    <row r="10996" spans="2:2" x14ac:dyDescent="0.25">
      <c r="B10996" s="9"/>
    </row>
    <row r="10997" spans="2:2" x14ac:dyDescent="0.25">
      <c r="B10997" s="9"/>
    </row>
    <row r="10998" spans="2:2" x14ac:dyDescent="0.25">
      <c r="B10998" s="9"/>
    </row>
    <row r="10999" spans="2:2" x14ac:dyDescent="0.25">
      <c r="B10999" s="9"/>
    </row>
    <row r="11000" spans="2:2" x14ac:dyDescent="0.25">
      <c r="B11000" s="9"/>
    </row>
    <row r="11001" spans="2:2" x14ac:dyDescent="0.25">
      <c r="B11001" s="9"/>
    </row>
    <row r="11002" spans="2:2" x14ac:dyDescent="0.25">
      <c r="B11002" s="9"/>
    </row>
    <row r="11003" spans="2:2" x14ac:dyDescent="0.25">
      <c r="B11003" s="9"/>
    </row>
    <row r="11004" spans="2:2" x14ac:dyDescent="0.25">
      <c r="B11004" s="9"/>
    </row>
    <row r="11005" spans="2:2" x14ac:dyDescent="0.25">
      <c r="B11005" s="9"/>
    </row>
    <row r="11006" spans="2:2" x14ac:dyDescent="0.25">
      <c r="B11006" s="9"/>
    </row>
    <row r="11007" spans="2:2" x14ac:dyDescent="0.25">
      <c r="B11007" s="9"/>
    </row>
    <row r="11008" spans="2:2" x14ac:dyDescent="0.25">
      <c r="B11008" s="9"/>
    </row>
    <row r="11009" spans="2:2" x14ac:dyDescent="0.25">
      <c r="B11009" s="9"/>
    </row>
    <row r="11010" spans="2:2" x14ac:dyDescent="0.25">
      <c r="B11010" s="9"/>
    </row>
    <row r="11011" spans="2:2" x14ac:dyDescent="0.25">
      <c r="B11011" s="9"/>
    </row>
    <row r="11012" spans="2:2" x14ac:dyDescent="0.25">
      <c r="B11012" s="9"/>
    </row>
    <row r="11013" spans="2:2" x14ac:dyDescent="0.25">
      <c r="B11013" s="9"/>
    </row>
    <row r="11014" spans="2:2" x14ac:dyDescent="0.25">
      <c r="B11014" s="9"/>
    </row>
    <row r="11015" spans="2:2" x14ac:dyDescent="0.25">
      <c r="B11015" s="9"/>
    </row>
    <row r="11016" spans="2:2" x14ac:dyDescent="0.25">
      <c r="B11016" s="9"/>
    </row>
    <row r="11017" spans="2:2" x14ac:dyDescent="0.25">
      <c r="B11017" s="9"/>
    </row>
    <row r="11018" spans="2:2" x14ac:dyDescent="0.25">
      <c r="B11018" s="9"/>
    </row>
    <row r="11019" spans="2:2" x14ac:dyDescent="0.25">
      <c r="B11019" s="9"/>
    </row>
    <row r="11020" spans="2:2" x14ac:dyDescent="0.25">
      <c r="B11020" s="9"/>
    </row>
    <row r="11021" spans="2:2" x14ac:dyDescent="0.25">
      <c r="B11021" s="9"/>
    </row>
    <row r="11022" spans="2:2" x14ac:dyDescent="0.25">
      <c r="B11022" s="9"/>
    </row>
    <row r="11023" spans="2:2" x14ac:dyDescent="0.25">
      <c r="B11023" s="9"/>
    </row>
    <row r="11024" spans="2:2" x14ac:dyDescent="0.25">
      <c r="B11024" s="9"/>
    </row>
    <row r="11025" spans="2:2" x14ac:dyDescent="0.25">
      <c r="B11025" s="9"/>
    </row>
    <row r="11026" spans="2:2" x14ac:dyDescent="0.25">
      <c r="B11026" s="9"/>
    </row>
    <row r="11027" spans="2:2" x14ac:dyDescent="0.25">
      <c r="B11027" s="9"/>
    </row>
    <row r="11028" spans="2:2" x14ac:dyDescent="0.25">
      <c r="B11028" s="9"/>
    </row>
    <row r="11029" spans="2:2" x14ac:dyDescent="0.25">
      <c r="B11029" s="9"/>
    </row>
    <row r="11030" spans="2:2" x14ac:dyDescent="0.25">
      <c r="B11030" s="9"/>
    </row>
    <row r="11031" spans="2:2" x14ac:dyDescent="0.25">
      <c r="B11031" s="9"/>
    </row>
    <row r="11032" spans="2:2" x14ac:dyDescent="0.25">
      <c r="B11032" s="9"/>
    </row>
    <row r="11033" spans="2:2" x14ac:dyDescent="0.25">
      <c r="B11033" s="9"/>
    </row>
    <row r="11034" spans="2:2" x14ac:dyDescent="0.25">
      <c r="B11034" s="9"/>
    </row>
    <row r="11035" spans="2:2" x14ac:dyDescent="0.25">
      <c r="B11035" s="9"/>
    </row>
    <row r="11036" spans="2:2" x14ac:dyDescent="0.25">
      <c r="B11036" s="9"/>
    </row>
    <row r="11037" spans="2:2" x14ac:dyDescent="0.25">
      <c r="B11037" s="9"/>
    </row>
    <row r="11038" spans="2:2" x14ac:dyDescent="0.25">
      <c r="B11038" s="9"/>
    </row>
    <row r="11039" spans="2:2" x14ac:dyDescent="0.25">
      <c r="B11039" s="9"/>
    </row>
    <row r="11040" spans="2:2" x14ac:dyDescent="0.25">
      <c r="B11040" s="9"/>
    </row>
    <row r="11041" spans="2:2" x14ac:dyDescent="0.25">
      <c r="B11041" s="9"/>
    </row>
    <row r="11042" spans="2:2" x14ac:dyDescent="0.25">
      <c r="B11042" s="9"/>
    </row>
    <row r="11043" spans="2:2" x14ac:dyDescent="0.25">
      <c r="B11043" s="9"/>
    </row>
    <row r="11044" spans="2:2" x14ac:dyDescent="0.25">
      <c r="B11044" s="9"/>
    </row>
    <row r="11045" spans="2:2" x14ac:dyDescent="0.25">
      <c r="B11045" s="9"/>
    </row>
    <row r="11046" spans="2:2" x14ac:dyDescent="0.25">
      <c r="B11046" s="9"/>
    </row>
    <row r="11047" spans="2:2" x14ac:dyDescent="0.25">
      <c r="B11047" s="9"/>
    </row>
    <row r="11048" spans="2:2" x14ac:dyDescent="0.25">
      <c r="B11048" s="9"/>
    </row>
    <row r="11049" spans="2:2" x14ac:dyDescent="0.25">
      <c r="B11049" s="9"/>
    </row>
    <row r="11050" spans="2:2" x14ac:dyDescent="0.25">
      <c r="B11050" s="9"/>
    </row>
    <row r="11051" spans="2:2" x14ac:dyDescent="0.25">
      <c r="B11051" s="9"/>
    </row>
    <row r="11052" spans="2:2" x14ac:dyDescent="0.25">
      <c r="B11052" s="9"/>
    </row>
    <row r="11053" spans="2:2" x14ac:dyDescent="0.25">
      <c r="B11053" s="9"/>
    </row>
    <row r="11054" spans="2:2" x14ac:dyDescent="0.25">
      <c r="B11054" s="9"/>
    </row>
    <row r="11055" spans="2:2" x14ac:dyDescent="0.25">
      <c r="B11055" s="9"/>
    </row>
    <row r="11056" spans="2:2" x14ac:dyDescent="0.25">
      <c r="B11056" s="9"/>
    </row>
    <row r="11057" spans="2:2" x14ac:dyDescent="0.25">
      <c r="B11057" s="9"/>
    </row>
    <row r="11058" spans="2:2" x14ac:dyDescent="0.25">
      <c r="B11058" s="9"/>
    </row>
    <row r="11059" spans="2:2" x14ac:dyDescent="0.25">
      <c r="B11059" s="9"/>
    </row>
    <row r="11060" spans="2:2" x14ac:dyDescent="0.25">
      <c r="B11060" s="9"/>
    </row>
    <row r="11061" spans="2:2" x14ac:dyDescent="0.25">
      <c r="B11061" s="9"/>
    </row>
    <row r="11062" spans="2:2" x14ac:dyDescent="0.25">
      <c r="B11062" s="9"/>
    </row>
    <row r="11063" spans="2:2" x14ac:dyDescent="0.25">
      <c r="B11063" s="9"/>
    </row>
    <row r="11064" spans="2:2" x14ac:dyDescent="0.25">
      <c r="B11064" s="9"/>
    </row>
    <row r="11065" spans="2:2" x14ac:dyDescent="0.25">
      <c r="B11065" s="9"/>
    </row>
    <row r="11066" spans="2:2" x14ac:dyDescent="0.25">
      <c r="B11066" s="9"/>
    </row>
    <row r="11067" spans="2:2" x14ac:dyDescent="0.25">
      <c r="B11067" s="9"/>
    </row>
    <row r="11068" spans="2:2" x14ac:dyDescent="0.25">
      <c r="B11068" s="9"/>
    </row>
    <row r="11069" spans="2:2" x14ac:dyDescent="0.25">
      <c r="B11069" s="9"/>
    </row>
    <row r="11070" spans="2:2" x14ac:dyDescent="0.25">
      <c r="B11070" s="9"/>
    </row>
    <row r="11071" spans="2:2" x14ac:dyDescent="0.25">
      <c r="B11071" s="9"/>
    </row>
    <row r="11072" spans="2:2" x14ac:dyDescent="0.25">
      <c r="B11072" s="9"/>
    </row>
    <row r="11073" spans="2:2" x14ac:dyDescent="0.25">
      <c r="B11073" s="9"/>
    </row>
    <row r="11074" spans="2:2" x14ac:dyDescent="0.25">
      <c r="B11074" s="9"/>
    </row>
    <row r="11075" spans="2:2" x14ac:dyDescent="0.25">
      <c r="B11075" s="9"/>
    </row>
    <row r="11076" spans="2:2" x14ac:dyDescent="0.25">
      <c r="B11076" s="9"/>
    </row>
    <row r="11077" spans="2:2" x14ac:dyDescent="0.25">
      <c r="B11077" s="9"/>
    </row>
    <row r="11078" spans="2:2" x14ac:dyDescent="0.25">
      <c r="B11078" s="9"/>
    </row>
    <row r="11079" spans="2:2" x14ac:dyDescent="0.25">
      <c r="B11079" s="9"/>
    </row>
    <row r="11080" spans="2:2" x14ac:dyDescent="0.25">
      <c r="B11080" s="9"/>
    </row>
    <row r="11081" spans="2:2" x14ac:dyDescent="0.25">
      <c r="B11081" s="9"/>
    </row>
    <row r="11082" spans="2:2" x14ac:dyDescent="0.25">
      <c r="B11082" s="9"/>
    </row>
    <row r="11083" spans="2:2" x14ac:dyDescent="0.25">
      <c r="B11083" s="9"/>
    </row>
    <row r="11084" spans="2:2" x14ac:dyDescent="0.25">
      <c r="B11084" s="9"/>
    </row>
    <row r="11085" spans="2:2" x14ac:dyDescent="0.25">
      <c r="B11085" s="9"/>
    </row>
    <row r="11086" spans="2:2" x14ac:dyDescent="0.25">
      <c r="B11086" s="9"/>
    </row>
    <row r="11087" spans="2:2" x14ac:dyDescent="0.25">
      <c r="B11087" s="9"/>
    </row>
    <row r="11088" spans="2:2" x14ac:dyDescent="0.25">
      <c r="B11088" s="9"/>
    </row>
    <row r="11089" spans="2:2" x14ac:dyDescent="0.25">
      <c r="B11089" s="9"/>
    </row>
    <row r="11090" spans="2:2" x14ac:dyDescent="0.25">
      <c r="B11090" s="9"/>
    </row>
    <row r="11091" spans="2:2" x14ac:dyDescent="0.25">
      <c r="B11091" s="9"/>
    </row>
    <row r="11092" spans="2:2" x14ac:dyDescent="0.25">
      <c r="B11092" s="9"/>
    </row>
    <row r="11093" spans="2:2" x14ac:dyDescent="0.25">
      <c r="B11093" s="9"/>
    </row>
    <row r="11094" spans="2:2" x14ac:dyDescent="0.25">
      <c r="B11094" s="9"/>
    </row>
    <row r="11095" spans="2:2" x14ac:dyDescent="0.25">
      <c r="B11095" s="9"/>
    </row>
    <row r="11096" spans="2:2" x14ac:dyDescent="0.25">
      <c r="B11096" s="9"/>
    </row>
    <row r="11097" spans="2:2" x14ac:dyDescent="0.25">
      <c r="B11097" s="9"/>
    </row>
    <row r="11098" spans="2:2" x14ac:dyDescent="0.25">
      <c r="B11098" s="9"/>
    </row>
    <row r="11099" spans="2:2" x14ac:dyDescent="0.25">
      <c r="B11099" s="9"/>
    </row>
    <row r="11100" spans="2:2" x14ac:dyDescent="0.25">
      <c r="B11100" s="9"/>
    </row>
    <row r="11101" spans="2:2" x14ac:dyDescent="0.25">
      <c r="B11101" s="9"/>
    </row>
    <row r="11102" spans="2:2" x14ac:dyDescent="0.25">
      <c r="B11102" s="9"/>
    </row>
    <row r="11103" spans="2:2" x14ac:dyDescent="0.25">
      <c r="B11103" s="9"/>
    </row>
    <row r="11104" spans="2:2" x14ac:dyDescent="0.25">
      <c r="B11104" s="9"/>
    </row>
    <row r="11105" spans="2:2" x14ac:dyDescent="0.25">
      <c r="B11105" s="9"/>
    </row>
    <row r="11106" spans="2:2" x14ac:dyDescent="0.25">
      <c r="B11106" s="9"/>
    </row>
    <row r="11107" spans="2:2" x14ac:dyDescent="0.25">
      <c r="B11107" s="9"/>
    </row>
    <row r="11108" spans="2:2" x14ac:dyDescent="0.25">
      <c r="B11108" s="9"/>
    </row>
    <row r="11109" spans="2:2" x14ac:dyDescent="0.25">
      <c r="B11109" s="9"/>
    </row>
    <row r="11110" spans="2:2" x14ac:dyDescent="0.25">
      <c r="B11110" s="9"/>
    </row>
    <row r="11111" spans="2:2" x14ac:dyDescent="0.25">
      <c r="B11111" s="9"/>
    </row>
    <row r="11112" spans="2:2" x14ac:dyDescent="0.25">
      <c r="B11112" s="9"/>
    </row>
    <row r="11113" spans="2:2" x14ac:dyDescent="0.25">
      <c r="B11113" s="9"/>
    </row>
    <row r="11114" spans="2:2" x14ac:dyDescent="0.25">
      <c r="B11114" s="9"/>
    </row>
    <row r="11115" spans="2:2" x14ac:dyDescent="0.25">
      <c r="B11115" s="9"/>
    </row>
    <row r="11116" spans="2:2" x14ac:dyDescent="0.25">
      <c r="B11116" s="9"/>
    </row>
    <row r="11117" spans="2:2" x14ac:dyDescent="0.25">
      <c r="B11117" s="9"/>
    </row>
    <row r="11118" spans="2:2" x14ac:dyDescent="0.25">
      <c r="B11118" s="9"/>
    </row>
    <row r="11119" spans="2:2" x14ac:dyDescent="0.25">
      <c r="B11119" s="9"/>
    </row>
    <row r="11120" spans="2:2" x14ac:dyDescent="0.25">
      <c r="B11120" s="9"/>
    </row>
    <row r="11121" spans="2:2" x14ac:dyDescent="0.25">
      <c r="B11121" s="9"/>
    </row>
    <row r="11122" spans="2:2" x14ac:dyDescent="0.25">
      <c r="B11122" s="9"/>
    </row>
    <row r="11123" spans="2:2" x14ac:dyDescent="0.25">
      <c r="B11123" s="9"/>
    </row>
    <row r="11124" spans="2:2" x14ac:dyDescent="0.25">
      <c r="B11124" s="9"/>
    </row>
    <row r="11125" spans="2:2" x14ac:dyDescent="0.25">
      <c r="B11125" s="9"/>
    </row>
    <row r="11126" spans="2:2" x14ac:dyDescent="0.25">
      <c r="B11126" s="9"/>
    </row>
    <row r="11127" spans="2:2" x14ac:dyDescent="0.25">
      <c r="B11127" s="9"/>
    </row>
    <row r="11128" spans="2:2" x14ac:dyDescent="0.25">
      <c r="B11128" s="9"/>
    </row>
    <row r="11129" spans="2:2" x14ac:dyDescent="0.25">
      <c r="B11129" s="9"/>
    </row>
    <row r="11130" spans="2:2" x14ac:dyDescent="0.25">
      <c r="B11130" s="9"/>
    </row>
    <row r="11131" spans="2:2" x14ac:dyDescent="0.25">
      <c r="B11131" s="9"/>
    </row>
    <row r="11132" spans="2:2" x14ac:dyDescent="0.25">
      <c r="B11132" s="9"/>
    </row>
    <row r="11133" spans="2:2" x14ac:dyDescent="0.25">
      <c r="B11133" s="9"/>
    </row>
    <row r="11134" spans="2:2" x14ac:dyDescent="0.25">
      <c r="B11134" s="9"/>
    </row>
    <row r="11135" spans="2:2" x14ac:dyDescent="0.25">
      <c r="B11135" s="9"/>
    </row>
    <row r="11136" spans="2:2" x14ac:dyDescent="0.25">
      <c r="B11136" s="9"/>
    </row>
    <row r="11137" spans="2:2" x14ac:dyDescent="0.25">
      <c r="B11137" s="9"/>
    </row>
    <row r="11138" spans="2:2" x14ac:dyDescent="0.25">
      <c r="B11138" s="9"/>
    </row>
    <row r="11139" spans="2:2" x14ac:dyDescent="0.25">
      <c r="B11139" s="9"/>
    </row>
    <row r="11140" spans="2:2" x14ac:dyDescent="0.25">
      <c r="B11140" s="9"/>
    </row>
    <row r="11141" spans="2:2" x14ac:dyDescent="0.25">
      <c r="B11141" s="9"/>
    </row>
    <row r="11142" spans="2:2" x14ac:dyDescent="0.25">
      <c r="B11142" s="9"/>
    </row>
    <row r="11143" spans="2:2" x14ac:dyDescent="0.25">
      <c r="B11143" s="9"/>
    </row>
    <row r="11144" spans="2:2" x14ac:dyDescent="0.25">
      <c r="B11144" s="9"/>
    </row>
    <row r="11145" spans="2:2" x14ac:dyDescent="0.25">
      <c r="B11145" s="9"/>
    </row>
    <row r="11146" spans="2:2" x14ac:dyDescent="0.25">
      <c r="B11146" s="9"/>
    </row>
    <row r="11147" spans="2:2" x14ac:dyDescent="0.25">
      <c r="B11147" s="9"/>
    </row>
    <row r="11148" spans="2:2" x14ac:dyDescent="0.25">
      <c r="B11148" s="9"/>
    </row>
    <row r="11149" spans="2:2" x14ac:dyDescent="0.25">
      <c r="B11149" s="9"/>
    </row>
    <row r="11150" spans="2:2" x14ac:dyDescent="0.25">
      <c r="B11150" s="9"/>
    </row>
    <row r="11151" spans="2:2" x14ac:dyDescent="0.25">
      <c r="B11151" s="9"/>
    </row>
    <row r="11152" spans="2:2" x14ac:dyDescent="0.25">
      <c r="B11152" s="9"/>
    </row>
    <row r="11153" spans="2:2" x14ac:dyDescent="0.25">
      <c r="B11153" s="9"/>
    </row>
    <row r="11154" spans="2:2" x14ac:dyDescent="0.25">
      <c r="B11154" s="9"/>
    </row>
    <row r="11155" spans="2:2" x14ac:dyDescent="0.25">
      <c r="B11155" s="9"/>
    </row>
    <row r="11156" spans="2:2" x14ac:dyDescent="0.25">
      <c r="B11156" s="9"/>
    </row>
    <row r="11157" spans="2:2" x14ac:dyDescent="0.25">
      <c r="B11157" s="9"/>
    </row>
    <row r="11158" spans="2:2" x14ac:dyDescent="0.25">
      <c r="B11158" s="9"/>
    </row>
    <row r="11159" spans="2:2" x14ac:dyDescent="0.25">
      <c r="B11159" s="9"/>
    </row>
    <row r="11160" spans="2:2" x14ac:dyDescent="0.25">
      <c r="B11160" s="9"/>
    </row>
    <row r="11161" spans="2:2" x14ac:dyDescent="0.25">
      <c r="B11161" s="9"/>
    </row>
    <row r="11162" spans="2:2" x14ac:dyDescent="0.25">
      <c r="B11162" s="9"/>
    </row>
    <row r="11163" spans="2:2" x14ac:dyDescent="0.25">
      <c r="B11163" s="9"/>
    </row>
    <row r="11164" spans="2:2" x14ac:dyDescent="0.25">
      <c r="B11164" s="9"/>
    </row>
    <row r="11165" spans="2:2" x14ac:dyDescent="0.25">
      <c r="B11165" s="9"/>
    </row>
    <row r="11166" spans="2:2" x14ac:dyDescent="0.25">
      <c r="B11166" s="9"/>
    </row>
    <row r="11167" spans="2:2" x14ac:dyDescent="0.25">
      <c r="B11167" s="9"/>
    </row>
    <row r="11168" spans="2:2" x14ac:dyDescent="0.25">
      <c r="B11168" s="9"/>
    </row>
    <row r="11169" spans="2:2" x14ac:dyDescent="0.25">
      <c r="B11169" s="9"/>
    </row>
    <row r="11170" spans="2:2" x14ac:dyDescent="0.25">
      <c r="B11170" s="9"/>
    </row>
    <row r="11171" spans="2:2" x14ac:dyDescent="0.25">
      <c r="B11171" s="9"/>
    </row>
    <row r="11172" spans="2:2" x14ac:dyDescent="0.25">
      <c r="B11172" s="9"/>
    </row>
    <row r="11173" spans="2:2" x14ac:dyDescent="0.25">
      <c r="B11173" s="9"/>
    </row>
    <row r="11174" spans="2:2" x14ac:dyDescent="0.25">
      <c r="B11174" s="9"/>
    </row>
    <row r="11175" spans="2:2" x14ac:dyDescent="0.25">
      <c r="B11175" s="9"/>
    </row>
    <row r="11176" spans="2:2" x14ac:dyDescent="0.25">
      <c r="B11176" s="9"/>
    </row>
    <row r="11177" spans="2:2" x14ac:dyDescent="0.25">
      <c r="B11177" s="9"/>
    </row>
    <row r="11178" spans="2:2" x14ac:dyDescent="0.25">
      <c r="B11178" s="9"/>
    </row>
    <row r="11179" spans="2:2" x14ac:dyDescent="0.25">
      <c r="B11179" s="9"/>
    </row>
    <row r="11180" spans="2:2" x14ac:dyDescent="0.25">
      <c r="B11180" s="9"/>
    </row>
    <row r="11181" spans="2:2" x14ac:dyDescent="0.25">
      <c r="B11181" s="9"/>
    </row>
    <row r="11182" spans="2:2" x14ac:dyDescent="0.25">
      <c r="B11182" s="9"/>
    </row>
    <row r="11183" spans="2:2" x14ac:dyDescent="0.25">
      <c r="B11183" s="9"/>
    </row>
    <row r="11184" spans="2:2" x14ac:dyDescent="0.25">
      <c r="B11184" s="9"/>
    </row>
    <row r="11185" spans="2:2" x14ac:dyDescent="0.25">
      <c r="B11185" s="9"/>
    </row>
    <row r="11186" spans="2:2" x14ac:dyDescent="0.25">
      <c r="B11186" s="9"/>
    </row>
    <row r="11187" spans="2:2" x14ac:dyDescent="0.25">
      <c r="B11187" s="9"/>
    </row>
    <row r="11188" spans="2:2" x14ac:dyDescent="0.25">
      <c r="B11188" s="9"/>
    </row>
    <row r="11189" spans="2:2" x14ac:dyDescent="0.25">
      <c r="B11189" s="9"/>
    </row>
    <row r="11190" spans="2:2" x14ac:dyDescent="0.25">
      <c r="B11190" s="9"/>
    </row>
    <row r="11191" spans="2:2" x14ac:dyDescent="0.25">
      <c r="B11191" s="9"/>
    </row>
    <row r="11192" spans="2:2" x14ac:dyDescent="0.25">
      <c r="B11192" s="9"/>
    </row>
    <row r="11193" spans="2:2" x14ac:dyDescent="0.25">
      <c r="B11193" s="9"/>
    </row>
    <row r="11194" spans="2:2" x14ac:dyDescent="0.25">
      <c r="B11194" s="9"/>
    </row>
    <row r="11195" spans="2:2" x14ac:dyDescent="0.25">
      <c r="B11195" s="9"/>
    </row>
    <row r="11196" spans="2:2" x14ac:dyDescent="0.25">
      <c r="B11196" s="9"/>
    </row>
    <row r="11197" spans="2:2" x14ac:dyDescent="0.25">
      <c r="B11197" s="9"/>
    </row>
    <row r="11198" spans="2:2" x14ac:dyDescent="0.25">
      <c r="B11198" s="9"/>
    </row>
    <row r="11199" spans="2:2" x14ac:dyDescent="0.25">
      <c r="B11199" s="9"/>
    </row>
    <row r="11200" spans="2:2" x14ac:dyDescent="0.25">
      <c r="B11200" s="9"/>
    </row>
    <row r="11201" spans="2:2" x14ac:dyDescent="0.25">
      <c r="B11201" s="9"/>
    </row>
    <row r="11202" spans="2:2" x14ac:dyDescent="0.25">
      <c r="B11202" s="9"/>
    </row>
    <row r="11203" spans="2:2" x14ac:dyDescent="0.25">
      <c r="B11203" s="9"/>
    </row>
    <row r="11204" spans="2:2" x14ac:dyDescent="0.25">
      <c r="B11204" s="9"/>
    </row>
    <row r="11205" spans="2:2" x14ac:dyDescent="0.25">
      <c r="B11205" s="9"/>
    </row>
    <row r="11206" spans="2:2" x14ac:dyDescent="0.25">
      <c r="B11206" s="9"/>
    </row>
    <row r="11207" spans="2:2" x14ac:dyDescent="0.25">
      <c r="B11207" s="9"/>
    </row>
    <row r="11208" spans="2:2" x14ac:dyDescent="0.25">
      <c r="B11208" s="9"/>
    </row>
    <row r="11209" spans="2:2" x14ac:dyDescent="0.25">
      <c r="B11209" s="9"/>
    </row>
    <row r="11210" spans="2:2" x14ac:dyDescent="0.25">
      <c r="B11210" s="9"/>
    </row>
    <row r="11211" spans="2:2" x14ac:dyDescent="0.25">
      <c r="B11211" s="9"/>
    </row>
    <row r="11212" spans="2:2" x14ac:dyDescent="0.25">
      <c r="B11212" s="9"/>
    </row>
    <row r="11213" spans="2:2" x14ac:dyDescent="0.25">
      <c r="B11213" s="9"/>
    </row>
    <row r="11214" spans="2:2" x14ac:dyDescent="0.25">
      <c r="B11214" s="9"/>
    </row>
    <row r="11215" spans="2:2" x14ac:dyDescent="0.25">
      <c r="B11215" s="9"/>
    </row>
    <row r="11216" spans="2:2" x14ac:dyDescent="0.25">
      <c r="B11216" s="9"/>
    </row>
    <row r="11217" spans="2:2" x14ac:dyDescent="0.25">
      <c r="B11217" s="9"/>
    </row>
    <row r="11218" spans="2:2" x14ac:dyDescent="0.25">
      <c r="B11218" s="9"/>
    </row>
    <row r="11219" spans="2:2" x14ac:dyDescent="0.25">
      <c r="B11219" s="9"/>
    </row>
    <row r="11220" spans="2:2" x14ac:dyDescent="0.25">
      <c r="B11220" s="9"/>
    </row>
    <row r="11221" spans="2:2" x14ac:dyDescent="0.25">
      <c r="B11221" s="9"/>
    </row>
    <row r="11222" spans="2:2" x14ac:dyDescent="0.25">
      <c r="B11222" s="9"/>
    </row>
    <row r="11223" spans="2:2" x14ac:dyDescent="0.25">
      <c r="B11223" s="9"/>
    </row>
    <row r="11224" spans="2:2" x14ac:dyDescent="0.25">
      <c r="B11224" s="9"/>
    </row>
    <row r="11225" spans="2:2" x14ac:dyDescent="0.25">
      <c r="B11225" s="9"/>
    </row>
    <row r="11226" spans="2:2" x14ac:dyDescent="0.25">
      <c r="B11226" s="9"/>
    </row>
    <row r="11227" spans="2:2" x14ac:dyDescent="0.25">
      <c r="B11227" s="9"/>
    </row>
    <row r="11228" spans="2:2" x14ac:dyDescent="0.25">
      <c r="B11228" s="9"/>
    </row>
    <row r="11229" spans="2:2" x14ac:dyDescent="0.25">
      <c r="B11229" s="9"/>
    </row>
    <row r="11230" spans="2:2" x14ac:dyDescent="0.25">
      <c r="B11230" s="9"/>
    </row>
    <row r="11231" spans="2:2" x14ac:dyDescent="0.25">
      <c r="B11231" s="9"/>
    </row>
    <row r="11232" spans="2:2" x14ac:dyDescent="0.25">
      <c r="B11232" s="9"/>
    </row>
    <row r="11233" spans="2:2" x14ac:dyDescent="0.25">
      <c r="B11233" s="9"/>
    </row>
    <row r="11234" spans="2:2" x14ac:dyDescent="0.25">
      <c r="B11234" s="9"/>
    </row>
    <row r="11235" spans="2:2" x14ac:dyDescent="0.25">
      <c r="B11235" s="9"/>
    </row>
    <row r="11236" spans="2:2" x14ac:dyDescent="0.25">
      <c r="B11236" s="9"/>
    </row>
    <row r="11237" spans="2:2" x14ac:dyDescent="0.25">
      <c r="B11237" s="9"/>
    </row>
    <row r="11238" spans="2:2" x14ac:dyDescent="0.25">
      <c r="B11238" s="9"/>
    </row>
    <row r="11239" spans="2:2" x14ac:dyDescent="0.25">
      <c r="B11239" s="9"/>
    </row>
    <row r="11240" spans="2:2" x14ac:dyDescent="0.25">
      <c r="B11240" s="9"/>
    </row>
    <row r="11241" spans="2:2" x14ac:dyDescent="0.25">
      <c r="B11241" s="9"/>
    </row>
    <row r="11242" spans="2:2" x14ac:dyDescent="0.25">
      <c r="B11242" s="9"/>
    </row>
    <row r="11243" spans="2:2" x14ac:dyDescent="0.25">
      <c r="B11243" s="9"/>
    </row>
    <row r="11244" spans="2:2" x14ac:dyDescent="0.25">
      <c r="B11244" s="9"/>
    </row>
    <row r="11245" spans="2:2" x14ac:dyDescent="0.25">
      <c r="B11245" s="9"/>
    </row>
    <row r="11246" spans="2:2" x14ac:dyDescent="0.25">
      <c r="B11246" s="9"/>
    </row>
    <row r="11247" spans="2:2" x14ac:dyDescent="0.25">
      <c r="B11247" s="9"/>
    </row>
    <row r="11248" spans="2:2" x14ac:dyDescent="0.25">
      <c r="B11248" s="9"/>
    </row>
    <row r="11249" spans="2:2" x14ac:dyDescent="0.25">
      <c r="B11249" s="9"/>
    </row>
    <row r="11250" spans="2:2" x14ac:dyDescent="0.25">
      <c r="B11250" s="9"/>
    </row>
    <row r="11251" spans="2:2" x14ac:dyDescent="0.25">
      <c r="B11251" s="9"/>
    </row>
    <row r="11252" spans="2:2" x14ac:dyDescent="0.25">
      <c r="B11252" s="9"/>
    </row>
    <row r="11253" spans="2:2" x14ac:dyDescent="0.25">
      <c r="B11253" s="9"/>
    </row>
    <row r="11254" spans="2:2" x14ac:dyDescent="0.25">
      <c r="B11254" s="9"/>
    </row>
    <row r="11255" spans="2:2" x14ac:dyDescent="0.25">
      <c r="B11255" s="9"/>
    </row>
    <row r="11256" spans="2:2" x14ac:dyDescent="0.25">
      <c r="B11256" s="9"/>
    </row>
    <row r="11257" spans="2:2" x14ac:dyDescent="0.25">
      <c r="B11257" s="9"/>
    </row>
    <row r="11258" spans="2:2" x14ac:dyDescent="0.25">
      <c r="B11258" s="9"/>
    </row>
    <row r="11259" spans="2:2" x14ac:dyDescent="0.25">
      <c r="B11259" s="9"/>
    </row>
    <row r="11260" spans="2:2" x14ac:dyDescent="0.25">
      <c r="B11260" s="9"/>
    </row>
    <row r="11261" spans="2:2" x14ac:dyDescent="0.25">
      <c r="B11261" s="9"/>
    </row>
    <row r="11262" spans="2:2" x14ac:dyDescent="0.25">
      <c r="B11262" s="9"/>
    </row>
    <row r="11263" spans="2:2" x14ac:dyDescent="0.25">
      <c r="B11263" s="9"/>
    </row>
    <row r="11264" spans="2:2" x14ac:dyDescent="0.25">
      <c r="B11264" s="9"/>
    </row>
    <row r="11265" spans="2:2" x14ac:dyDescent="0.25">
      <c r="B11265" s="9"/>
    </row>
    <row r="11266" spans="2:2" x14ac:dyDescent="0.25">
      <c r="B11266" s="9"/>
    </row>
    <row r="11267" spans="2:2" x14ac:dyDescent="0.25">
      <c r="B11267" s="9"/>
    </row>
    <row r="11268" spans="2:2" x14ac:dyDescent="0.25">
      <c r="B11268" s="9"/>
    </row>
    <row r="11269" spans="2:2" x14ac:dyDescent="0.25">
      <c r="B11269" s="9"/>
    </row>
    <row r="11270" spans="2:2" x14ac:dyDescent="0.25">
      <c r="B11270" s="9"/>
    </row>
    <row r="11271" spans="2:2" x14ac:dyDescent="0.25">
      <c r="B11271" s="9"/>
    </row>
    <row r="11272" spans="2:2" x14ac:dyDescent="0.25">
      <c r="B11272" s="9"/>
    </row>
    <row r="11273" spans="2:2" x14ac:dyDescent="0.25">
      <c r="B11273" s="9"/>
    </row>
    <row r="11274" spans="2:2" x14ac:dyDescent="0.25">
      <c r="B11274" s="9"/>
    </row>
    <row r="11275" spans="2:2" x14ac:dyDescent="0.25">
      <c r="B11275" s="9"/>
    </row>
    <row r="11276" spans="2:2" x14ac:dyDescent="0.25">
      <c r="B11276" s="9"/>
    </row>
    <row r="11277" spans="2:2" x14ac:dyDescent="0.25">
      <c r="B11277" s="9"/>
    </row>
    <row r="11278" spans="2:2" x14ac:dyDescent="0.25">
      <c r="B11278" s="9"/>
    </row>
    <row r="11279" spans="2:2" x14ac:dyDescent="0.25">
      <c r="B11279" s="9"/>
    </row>
    <row r="11280" spans="2:2" x14ac:dyDescent="0.25">
      <c r="B11280" s="9"/>
    </row>
    <row r="11281" spans="2:2" x14ac:dyDescent="0.25">
      <c r="B11281" s="9"/>
    </row>
    <row r="11282" spans="2:2" x14ac:dyDescent="0.25">
      <c r="B11282" s="9"/>
    </row>
    <row r="11283" spans="2:2" x14ac:dyDescent="0.25">
      <c r="B11283" s="9"/>
    </row>
    <row r="11284" spans="2:2" x14ac:dyDescent="0.25">
      <c r="B11284" s="9"/>
    </row>
    <row r="11285" spans="2:2" x14ac:dyDescent="0.25">
      <c r="B11285" s="9"/>
    </row>
    <row r="11286" spans="2:2" x14ac:dyDescent="0.25">
      <c r="B11286" s="9"/>
    </row>
    <row r="11287" spans="2:2" x14ac:dyDescent="0.25">
      <c r="B11287" s="9"/>
    </row>
    <row r="11288" spans="2:2" x14ac:dyDescent="0.25">
      <c r="B11288" s="9"/>
    </row>
    <row r="11289" spans="2:2" x14ac:dyDescent="0.25">
      <c r="B11289" s="9"/>
    </row>
    <row r="11290" spans="2:2" x14ac:dyDescent="0.25">
      <c r="B11290" s="9"/>
    </row>
    <row r="11291" spans="2:2" x14ac:dyDescent="0.25">
      <c r="B11291" s="9"/>
    </row>
    <row r="11292" spans="2:2" x14ac:dyDescent="0.25">
      <c r="B11292" s="9"/>
    </row>
    <row r="11293" spans="2:2" x14ac:dyDescent="0.25">
      <c r="B11293" s="9"/>
    </row>
    <row r="11294" spans="2:2" x14ac:dyDescent="0.25">
      <c r="B11294" s="9"/>
    </row>
    <row r="11295" spans="2:2" x14ac:dyDescent="0.25">
      <c r="B11295" s="9"/>
    </row>
    <row r="11296" spans="2:2" x14ac:dyDescent="0.25">
      <c r="B11296" s="9"/>
    </row>
    <row r="11297" spans="2:2" x14ac:dyDescent="0.25">
      <c r="B11297" s="9"/>
    </row>
    <row r="11298" spans="2:2" x14ac:dyDescent="0.25">
      <c r="B11298" s="9"/>
    </row>
    <row r="11299" spans="2:2" x14ac:dyDescent="0.25">
      <c r="B11299" s="9"/>
    </row>
    <row r="11300" spans="2:2" x14ac:dyDescent="0.25">
      <c r="B11300" s="9"/>
    </row>
    <row r="11301" spans="2:2" x14ac:dyDescent="0.25">
      <c r="B11301" s="9"/>
    </row>
    <row r="11302" spans="2:2" x14ac:dyDescent="0.25">
      <c r="B11302" s="9"/>
    </row>
    <row r="11303" spans="2:2" x14ac:dyDescent="0.25">
      <c r="B11303" s="9"/>
    </row>
    <row r="11304" spans="2:2" x14ac:dyDescent="0.25">
      <c r="B11304" s="9"/>
    </row>
    <row r="11305" spans="2:2" x14ac:dyDescent="0.25">
      <c r="B11305" s="9"/>
    </row>
    <row r="11306" spans="2:2" x14ac:dyDescent="0.25">
      <c r="B11306" s="9"/>
    </row>
    <row r="11307" spans="2:2" x14ac:dyDescent="0.25">
      <c r="B11307" s="9"/>
    </row>
    <row r="11308" spans="2:2" x14ac:dyDescent="0.25">
      <c r="B11308" s="9"/>
    </row>
    <row r="11309" spans="2:2" x14ac:dyDescent="0.25">
      <c r="B11309" s="9"/>
    </row>
    <row r="11310" spans="2:2" x14ac:dyDescent="0.25">
      <c r="B11310" s="9"/>
    </row>
    <row r="11311" spans="2:2" x14ac:dyDescent="0.25">
      <c r="B11311" s="9"/>
    </row>
    <row r="11312" spans="2:2" x14ac:dyDescent="0.25">
      <c r="B11312" s="9"/>
    </row>
    <row r="11313" spans="2:2" x14ac:dyDescent="0.25">
      <c r="B11313" s="9"/>
    </row>
    <row r="11314" spans="2:2" x14ac:dyDescent="0.25">
      <c r="B11314" s="9"/>
    </row>
    <row r="11315" spans="2:2" x14ac:dyDescent="0.25">
      <c r="B11315" s="9"/>
    </row>
    <row r="11316" spans="2:2" x14ac:dyDescent="0.25">
      <c r="B11316" s="9"/>
    </row>
    <row r="11317" spans="2:2" x14ac:dyDescent="0.25">
      <c r="B11317" s="9"/>
    </row>
    <row r="11318" spans="2:2" x14ac:dyDescent="0.25">
      <c r="B11318" s="9"/>
    </row>
    <row r="11319" spans="2:2" x14ac:dyDescent="0.25">
      <c r="B11319" s="9"/>
    </row>
    <row r="11320" spans="2:2" x14ac:dyDescent="0.25">
      <c r="B11320" s="9"/>
    </row>
    <row r="11321" spans="2:2" x14ac:dyDescent="0.25">
      <c r="B11321" s="9"/>
    </row>
    <row r="11322" spans="2:2" x14ac:dyDescent="0.25">
      <c r="B11322" s="9"/>
    </row>
    <row r="11323" spans="2:2" x14ac:dyDescent="0.25">
      <c r="B11323" s="9"/>
    </row>
    <row r="11324" spans="2:2" x14ac:dyDescent="0.25">
      <c r="B11324" s="9"/>
    </row>
    <row r="11325" spans="2:2" x14ac:dyDescent="0.25">
      <c r="B11325" s="9"/>
    </row>
    <row r="11326" spans="2:2" x14ac:dyDescent="0.25">
      <c r="B11326" s="9"/>
    </row>
    <row r="11327" spans="2:2" x14ac:dyDescent="0.25">
      <c r="B11327" s="9"/>
    </row>
    <row r="11328" spans="2:2" x14ac:dyDescent="0.25">
      <c r="B11328" s="9"/>
    </row>
    <row r="11329" spans="2:2" x14ac:dyDescent="0.25">
      <c r="B11329" s="9"/>
    </row>
    <row r="11330" spans="2:2" x14ac:dyDescent="0.25">
      <c r="B11330" s="9"/>
    </row>
    <row r="11331" spans="2:2" x14ac:dyDescent="0.25">
      <c r="B11331" s="9"/>
    </row>
    <row r="11332" spans="2:2" x14ac:dyDescent="0.25">
      <c r="B11332" s="9"/>
    </row>
    <row r="11333" spans="2:2" x14ac:dyDescent="0.25">
      <c r="B11333" s="9"/>
    </row>
    <row r="11334" spans="2:2" x14ac:dyDescent="0.25">
      <c r="B11334" s="9"/>
    </row>
    <row r="11335" spans="2:2" x14ac:dyDescent="0.25">
      <c r="B11335" s="9"/>
    </row>
    <row r="11336" spans="2:2" x14ac:dyDescent="0.25">
      <c r="B11336" s="9"/>
    </row>
    <row r="11337" spans="2:2" x14ac:dyDescent="0.25">
      <c r="B11337" s="9"/>
    </row>
    <row r="11338" spans="2:2" x14ac:dyDescent="0.25">
      <c r="B11338" s="9"/>
    </row>
    <row r="11339" spans="2:2" x14ac:dyDescent="0.25">
      <c r="B11339" s="9"/>
    </row>
    <row r="11340" spans="2:2" x14ac:dyDescent="0.25">
      <c r="B11340" s="9"/>
    </row>
    <row r="11341" spans="2:2" x14ac:dyDescent="0.25">
      <c r="B11341" s="9"/>
    </row>
    <row r="11342" spans="2:2" x14ac:dyDescent="0.25">
      <c r="B11342" s="9"/>
    </row>
    <row r="11343" spans="2:2" x14ac:dyDescent="0.25">
      <c r="B11343" s="9"/>
    </row>
    <row r="11344" spans="2:2" x14ac:dyDescent="0.25">
      <c r="B11344" s="9"/>
    </row>
    <row r="11345" spans="2:2" x14ac:dyDescent="0.25">
      <c r="B11345" s="9"/>
    </row>
    <row r="11346" spans="2:2" x14ac:dyDescent="0.25">
      <c r="B11346" s="9"/>
    </row>
    <row r="11347" spans="2:2" x14ac:dyDescent="0.25">
      <c r="B11347" s="9"/>
    </row>
    <row r="11348" spans="2:2" x14ac:dyDescent="0.25">
      <c r="B11348" s="9"/>
    </row>
    <row r="11349" spans="2:2" x14ac:dyDescent="0.25">
      <c r="B11349" s="9"/>
    </row>
    <row r="11350" spans="2:2" x14ac:dyDescent="0.25">
      <c r="B11350" s="9"/>
    </row>
    <row r="11351" spans="2:2" x14ac:dyDescent="0.25">
      <c r="B11351" s="9"/>
    </row>
    <row r="11352" spans="2:2" x14ac:dyDescent="0.25">
      <c r="B11352" s="9"/>
    </row>
    <row r="11353" spans="2:2" x14ac:dyDescent="0.25">
      <c r="B11353" s="9"/>
    </row>
    <row r="11354" spans="2:2" x14ac:dyDescent="0.25">
      <c r="B11354" s="9"/>
    </row>
    <row r="11355" spans="2:2" x14ac:dyDescent="0.25">
      <c r="B11355" s="9"/>
    </row>
    <row r="11356" spans="2:2" x14ac:dyDescent="0.25">
      <c r="B11356" s="9"/>
    </row>
    <row r="11357" spans="2:2" x14ac:dyDescent="0.25">
      <c r="B11357" s="9"/>
    </row>
    <row r="11358" spans="2:2" x14ac:dyDescent="0.25">
      <c r="B11358" s="9"/>
    </row>
    <row r="11359" spans="2:2" x14ac:dyDescent="0.25">
      <c r="B11359" s="9"/>
    </row>
    <row r="11360" spans="2:2" x14ac:dyDescent="0.25">
      <c r="B11360" s="9"/>
    </row>
    <row r="11361" spans="2:2" x14ac:dyDescent="0.25">
      <c r="B11361" s="9"/>
    </row>
    <row r="11362" spans="2:2" x14ac:dyDescent="0.25">
      <c r="B11362" s="9"/>
    </row>
    <row r="11363" spans="2:2" x14ac:dyDescent="0.25">
      <c r="B11363" s="9"/>
    </row>
    <row r="11364" spans="2:2" x14ac:dyDescent="0.25">
      <c r="B11364" s="9"/>
    </row>
    <row r="11365" spans="2:2" x14ac:dyDescent="0.25">
      <c r="B11365" s="9"/>
    </row>
    <row r="11366" spans="2:2" x14ac:dyDescent="0.25">
      <c r="B11366" s="9"/>
    </row>
    <row r="11367" spans="2:2" x14ac:dyDescent="0.25">
      <c r="B11367" s="9"/>
    </row>
    <row r="11368" spans="2:2" x14ac:dyDescent="0.25">
      <c r="B11368" s="9"/>
    </row>
    <row r="11369" spans="2:2" x14ac:dyDescent="0.25">
      <c r="B11369" s="9"/>
    </row>
    <row r="11370" spans="2:2" x14ac:dyDescent="0.25">
      <c r="B11370" s="9"/>
    </row>
    <row r="11371" spans="2:2" x14ac:dyDescent="0.25">
      <c r="B11371" s="9"/>
    </row>
    <row r="11372" spans="2:2" x14ac:dyDescent="0.25">
      <c r="B11372" s="9"/>
    </row>
    <row r="11373" spans="2:2" x14ac:dyDescent="0.25">
      <c r="B11373" s="9"/>
    </row>
    <row r="11374" spans="2:2" x14ac:dyDescent="0.25">
      <c r="B11374" s="9"/>
    </row>
    <row r="11375" spans="2:2" x14ac:dyDescent="0.25">
      <c r="B11375" s="9"/>
    </row>
    <row r="11376" spans="2:2" x14ac:dyDescent="0.25">
      <c r="B11376" s="9"/>
    </row>
    <row r="11377" spans="2:2" x14ac:dyDescent="0.25">
      <c r="B11377" s="9"/>
    </row>
    <row r="11378" spans="2:2" x14ac:dyDescent="0.25">
      <c r="B11378" s="9"/>
    </row>
    <row r="11379" spans="2:2" x14ac:dyDescent="0.25">
      <c r="B11379" s="9"/>
    </row>
    <row r="11380" spans="2:2" x14ac:dyDescent="0.25">
      <c r="B11380" s="9"/>
    </row>
    <row r="11381" spans="2:2" x14ac:dyDescent="0.25">
      <c r="B11381" s="9"/>
    </row>
    <row r="11382" spans="2:2" x14ac:dyDescent="0.25">
      <c r="B11382" s="9"/>
    </row>
    <row r="11383" spans="2:2" x14ac:dyDescent="0.25">
      <c r="B11383" s="9"/>
    </row>
    <row r="11384" spans="2:2" x14ac:dyDescent="0.25">
      <c r="B11384" s="9"/>
    </row>
    <row r="11385" spans="2:2" x14ac:dyDescent="0.25">
      <c r="B11385" s="9"/>
    </row>
    <row r="11386" spans="2:2" x14ac:dyDescent="0.25">
      <c r="B11386" s="9"/>
    </row>
    <row r="11387" spans="2:2" x14ac:dyDescent="0.25">
      <c r="B11387" s="9"/>
    </row>
    <row r="11388" spans="2:2" x14ac:dyDescent="0.25">
      <c r="B11388" s="9"/>
    </row>
    <row r="11389" spans="2:2" x14ac:dyDescent="0.25">
      <c r="B11389" s="9"/>
    </row>
    <row r="11390" spans="2:2" x14ac:dyDescent="0.25">
      <c r="B11390" s="9"/>
    </row>
    <row r="11391" spans="2:2" x14ac:dyDescent="0.25">
      <c r="B11391" s="9"/>
    </row>
    <row r="11392" spans="2:2" x14ac:dyDescent="0.25">
      <c r="B11392" s="9"/>
    </row>
    <row r="11393" spans="2:2" x14ac:dyDescent="0.25">
      <c r="B11393" s="9"/>
    </row>
    <row r="11394" spans="2:2" x14ac:dyDescent="0.25">
      <c r="B11394" s="9"/>
    </row>
    <row r="11395" spans="2:2" x14ac:dyDescent="0.25">
      <c r="B11395" s="9"/>
    </row>
    <row r="11396" spans="2:2" x14ac:dyDescent="0.25">
      <c r="B11396" s="9"/>
    </row>
    <row r="11397" spans="2:2" x14ac:dyDescent="0.25">
      <c r="B11397" s="9"/>
    </row>
    <row r="11398" spans="2:2" x14ac:dyDescent="0.25">
      <c r="B11398" s="9"/>
    </row>
    <row r="11399" spans="2:2" x14ac:dyDescent="0.25">
      <c r="B11399" s="9"/>
    </row>
    <row r="11400" spans="2:2" x14ac:dyDescent="0.25">
      <c r="B11400" s="9"/>
    </row>
    <row r="11401" spans="2:2" x14ac:dyDescent="0.25">
      <c r="B11401" s="9"/>
    </row>
    <row r="11402" spans="2:2" x14ac:dyDescent="0.25">
      <c r="B11402" s="9"/>
    </row>
    <row r="11403" spans="2:2" x14ac:dyDescent="0.25">
      <c r="B11403" s="9"/>
    </row>
    <row r="11404" spans="2:2" x14ac:dyDescent="0.25">
      <c r="B11404" s="9"/>
    </row>
    <row r="11405" spans="2:2" x14ac:dyDescent="0.25">
      <c r="B11405" s="9"/>
    </row>
    <row r="11406" spans="2:2" x14ac:dyDescent="0.25">
      <c r="B11406" s="9"/>
    </row>
    <row r="11407" spans="2:2" x14ac:dyDescent="0.25">
      <c r="B11407" s="9"/>
    </row>
    <row r="11408" spans="2:2" x14ac:dyDescent="0.25">
      <c r="B11408" s="9"/>
    </row>
    <row r="11409" spans="2:2" x14ac:dyDescent="0.25">
      <c r="B11409" s="9"/>
    </row>
    <row r="11410" spans="2:2" x14ac:dyDescent="0.25">
      <c r="B11410" s="9"/>
    </row>
    <row r="11411" spans="2:2" x14ac:dyDescent="0.25">
      <c r="B11411" s="9"/>
    </row>
    <row r="11412" spans="2:2" x14ac:dyDescent="0.25">
      <c r="B11412" s="9"/>
    </row>
    <row r="11413" spans="2:2" x14ac:dyDescent="0.25">
      <c r="B11413" s="9"/>
    </row>
    <row r="11414" spans="2:2" x14ac:dyDescent="0.25">
      <c r="B11414" s="9"/>
    </row>
    <row r="11415" spans="2:2" x14ac:dyDescent="0.25">
      <c r="B11415" s="9"/>
    </row>
    <row r="11416" spans="2:2" x14ac:dyDescent="0.25">
      <c r="B11416" s="9"/>
    </row>
    <row r="11417" spans="2:2" x14ac:dyDescent="0.25">
      <c r="B11417" s="9"/>
    </row>
    <row r="11418" spans="2:2" x14ac:dyDescent="0.25">
      <c r="B11418" s="9"/>
    </row>
    <row r="11419" spans="2:2" x14ac:dyDescent="0.25">
      <c r="B11419" s="9"/>
    </row>
    <row r="11420" spans="2:2" x14ac:dyDescent="0.25">
      <c r="B11420" s="9"/>
    </row>
    <row r="11421" spans="2:2" x14ac:dyDescent="0.25">
      <c r="B11421" s="9"/>
    </row>
    <row r="11422" spans="2:2" x14ac:dyDescent="0.25">
      <c r="B11422" s="9"/>
    </row>
    <row r="11423" spans="2:2" x14ac:dyDescent="0.25">
      <c r="B11423" s="9"/>
    </row>
    <row r="11424" spans="2:2" x14ac:dyDescent="0.25">
      <c r="B11424" s="9"/>
    </row>
    <row r="11425" spans="2:2" x14ac:dyDescent="0.25">
      <c r="B11425" s="9"/>
    </row>
    <row r="11426" spans="2:2" x14ac:dyDescent="0.25">
      <c r="B11426" s="9"/>
    </row>
    <row r="11427" spans="2:2" x14ac:dyDescent="0.25">
      <c r="B11427" s="9"/>
    </row>
    <row r="11428" spans="2:2" x14ac:dyDescent="0.25">
      <c r="B11428" s="9"/>
    </row>
    <row r="11429" spans="2:2" x14ac:dyDescent="0.25">
      <c r="B11429" s="9"/>
    </row>
    <row r="11430" spans="2:2" x14ac:dyDescent="0.25">
      <c r="B11430" s="9"/>
    </row>
    <row r="11431" spans="2:2" x14ac:dyDescent="0.25">
      <c r="B11431" s="9"/>
    </row>
    <row r="11432" spans="2:2" x14ac:dyDescent="0.25">
      <c r="B11432" s="9"/>
    </row>
    <row r="11433" spans="2:2" x14ac:dyDescent="0.25">
      <c r="B11433" s="9"/>
    </row>
    <row r="11434" spans="2:2" x14ac:dyDescent="0.25">
      <c r="B11434" s="9"/>
    </row>
    <row r="11435" spans="2:2" x14ac:dyDescent="0.25">
      <c r="B11435" s="9"/>
    </row>
    <row r="11436" spans="2:2" x14ac:dyDescent="0.25">
      <c r="B11436" s="9"/>
    </row>
    <row r="11437" spans="2:2" x14ac:dyDescent="0.25">
      <c r="B11437" s="9"/>
    </row>
    <row r="11438" spans="2:2" x14ac:dyDescent="0.25">
      <c r="B11438" s="9"/>
    </row>
    <row r="11439" spans="2:2" x14ac:dyDescent="0.25">
      <c r="B11439" s="9"/>
    </row>
    <row r="11440" spans="2:2" x14ac:dyDescent="0.25">
      <c r="B11440" s="9"/>
    </row>
    <row r="11441" spans="2:2" x14ac:dyDescent="0.25">
      <c r="B11441" s="9"/>
    </row>
    <row r="11442" spans="2:2" x14ac:dyDescent="0.25">
      <c r="B11442" s="9"/>
    </row>
    <row r="11443" spans="2:2" x14ac:dyDescent="0.25">
      <c r="B11443" s="9"/>
    </row>
    <row r="11444" spans="2:2" x14ac:dyDescent="0.25">
      <c r="B11444" s="9"/>
    </row>
    <row r="11445" spans="2:2" x14ac:dyDescent="0.25">
      <c r="B11445" s="9"/>
    </row>
    <row r="11446" spans="2:2" x14ac:dyDescent="0.25">
      <c r="B11446" s="9"/>
    </row>
    <row r="11447" spans="2:2" x14ac:dyDescent="0.25">
      <c r="B11447" s="9"/>
    </row>
    <row r="11448" spans="2:2" x14ac:dyDescent="0.25">
      <c r="B11448" s="9"/>
    </row>
    <row r="11449" spans="2:2" x14ac:dyDescent="0.25">
      <c r="B11449" s="9"/>
    </row>
    <row r="11450" spans="2:2" x14ac:dyDescent="0.25">
      <c r="B11450" s="9"/>
    </row>
    <row r="11451" spans="2:2" x14ac:dyDescent="0.25">
      <c r="B11451" s="9"/>
    </row>
    <row r="11452" spans="2:2" x14ac:dyDescent="0.25">
      <c r="B11452" s="9"/>
    </row>
    <row r="11453" spans="2:2" x14ac:dyDescent="0.25">
      <c r="B11453" s="9"/>
    </row>
    <row r="11454" spans="2:2" x14ac:dyDescent="0.25">
      <c r="B11454" s="9"/>
    </row>
    <row r="11455" spans="2:2" x14ac:dyDescent="0.25">
      <c r="B11455" s="9"/>
    </row>
    <row r="11456" spans="2:2" x14ac:dyDescent="0.25">
      <c r="B11456" s="9"/>
    </row>
    <row r="11457" spans="2:2" x14ac:dyDescent="0.25">
      <c r="B11457" s="9"/>
    </row>
    <row r="11458" spans="2:2" x14ac:dyDescent="0.25">
      <c r="B11458" s="9"/>
    </row>
    <row r="11459" spans="2:2" x14ac:dyDescent="0.25">
      <c r="B11459" s="9"/>
    </row>
    <row r="11460" spans="2:2" x14ac:dyDescent="0.25">
      <c r="B11460" s="9"/>
    </row>
    <row r="11461" spans="2:2" x14ac:dyDescent="0.25">
      <c r="B11461" s="9"/>
    </row>
    <row r="11462" spans="2:2" x14ac:dyDescent="0.25">
      <c r="B11462" s="9"/>
    </row>
    <row r="11463" spans="2:2" x14ac:dyDescent="0.25">
      <c r="B11463" s="9"/>
    </row>
    <row r="11464" spans="2:2" x14ac:dyDescent="0.25">
      <c r="B11464" s="9"/>
    </row>
    <row r="11465" spans="2:2" x14ac:dyDescent="0.25">
      <c r="B11465" s="9"/>
    </row>
    <row r="11466" spans="2:2" x14ac:dyDescent="0.25">
      <c r="B11466" s="9"/>
    </row>
    <row r="11467" spans="2:2" x14ac:dyDescent="0.25">
      <c r="B11467" s="9"/>
    </row>
    <row r="11468" spans="2:2" x14ac:dyDescent="0.25">
      <c r="B11468" s="9"/>
    </row>
    <row r="11469" spans="2:2" x14ac:dyDescent="0.25">
      <c r="B11469" s="9"/>
    </row>
    <row r="11470" spans="2:2" x14ac:dyDescent="0.25">
      <c r="B11470" s="9"/>
    </row>
    <row r="11471" spans="2:2" x14ac:dyDescent="0.25">
      <c r="B11471" s="9"/>
    </row>
    <row r="11472" spans="2:2" x14ac:dyDescent="0.25">
      <c r="B11472" s="9"/>
    </row>
    <row r="11473" spans="2:2" x14ac:dyDescent="0.25">
      <c r="B11473" s="9"/>
    </row>
    <row r="11474" spans="2:2" x14ac:dyDescent="0.25">
      <c r="B11474" s="9"/>
    </row>
    <row r="11475" spans="2:2" x14ac:dyDescent="0.25">
      <c r="B11475" s="9"/>
    </row>
    <row r="11476" spans="2:2" x14ac:dyDescent="0.25">
      <c r="B11476" s="9"/>
    </row>
    <row r="11477" spans="2:2" x14ac:dyDescent="0.25">
      <c r="B11477" s="9"/>
    </row>
    <row r="11478" spans="2:2" x14ac:dyDescent="0.25">
      <c r="B11478" s="9"/>
    </row>
    <row r="11479" spans="2:2" x14ac:dyDescent="0.25">
      <c r="B11479" s="9"/>
    </row>
    <row r="11480" spans="2:2" x14ac:dyDescent="0.25">
      <c r="B11480" s="9"/>
    </row>
    <row r="11481" spans="2:2" x14ac:dyDescent="0.25">
      <c r="B11481" s="9"/>
    </row>
    <row r="11482" spans="2:2" x14ac:dyDescent="0.25">
      <c r="B11482" s="9"/>
    </row>
    <row r="11483" spans="2:2" x14ac:dyDescent="0.25">
      <c r="B11483" s="9"/>
    </row>
    <row r="11484" spans="2:2" x14ac:dyDescent="0.25">
      <c r="B11484" s="9"/>
    </row>
    <row r="11485" spans="2:2" x14ac:dyDescent="0.25">
      <c r="B11485" s="9"/>
    </row>
    <row r="11486" spans="2:2" x14ac:dyDescent="0.25">
      <c r="B11486" s="9"/>
    </row>
    <row r="11487" spans="2:2" x14ac:dyDescent="0.25">
      <c r="B11487" s="9"/>
    </row>
    <row r="11488" spans="2:2" x14ac:dyDescent="0.25">
      <c r="B11488" s="9"/>
    </row>
    <row r="11489" spans="2:2" x14ac:dyDescent="0.25">
      <c r="B11489" s="9"/>
    </row>
    <row r="11490" spans="2:2" x14ac:dyDescent="0.25">
      <c r="B11490" s="9"/>
    </row>
    <row r="11491" spans="2:2" x14ac:dyDescent="0.25">
      <c r="B11491" s="9"/>
    </row>
    <row r="11492" spans="2:2" x14ac:dyDescent="0.25">
      <c r="B11492" s="9"/>
    </row>
    <row r="11493" spans="2:2" x14ac:dyDescent="0.25">
      <c r="B11493" s="9"/>
    </row>
    <row r="11494" spans="2:2" x14ac:dyDescent="0.25">
      <c r="B11494" s="9"/>
    </row>
    <row r="11495" spans="2:2" x14ac:dyDescent="0.25">
      <c r="B11495" s="9"/>
    </row>
    <row r="11496" spans="2:2" x14ac:dyDescent="0.25">
      <c r="B11496" s="9"/>
    </row>
    <row r="11497" spans="2:2" x14ac:dyDescent="0.25">
      <c r="B11497" s="9"/>
    </row>
    <row r="11498" spans="2:2" x14ac:dyDescent="0.25">
      <c r="B11498" s="9"/>
    </row>
    <row r="11499" spans="2:2" x14ac:dyDescent="0.25">
      <c r="B11499" s="9"/>
    </row>
    <row r="11500" spans="2:2" x14ac:dyDescent="0.25">
      <c r="B11500" s="9"/>
    </row>
    <row r="11501" spans="2:2" x14ac:dyDescent="0.25">
      <c r="B11501" s="9"/>
    </row>
    <row r="11502" spans="2:2" x14ac:dyDescent="0.25">
      <c r="B11502" s="9"/>
    </row>
    <row r="11503" spans="2:2" x14ac:dyDescent="0.25">
      <c r="B11503" s="9"/>
    </row>
    <row r="11504" spans="2:2" x14ac:dyDescent="0.25">
      <c r="B11504" s="9"/>
    </row>
    <row r="11505" spans="2:2" x14ac:dyDescent="0.25">
      <c r="B11505" s="9"/>
    </row>
    <row r="11506" spans="2:2" x14ac:dyDescent="0.25">
      <c r="B11506" s="9"/>
    </row>
    <row r="11507" spans="2:2" x14ac:dyDescent="0.25">
      <c r="B11507" s="9"/>
    </row>
    <row r="11508" spans="2:2" x14ac:dyDescent="0.25">
      <c r="B11508" s="9"/>
    </row>
    <row r="11509" spans="2:2" x14ac:dyDescent="0.25">
      <c r="B11509" s="9"/>
    </row>
    <row r="11510" spans="2:2" x14ac:dyDescent="0.25">
      <c r="B11510" s="9"/>
    </row>
    <row r="11511" spans="2:2" x14ac:dyDescent="0.25">
      <c r="B11511" s="9"/>
    </row>
    <row r="11512" spans="2:2" x14ac:dyDescent="0.25">
      <c r="B11512" s="9"/>
    </row>
    <row r="11513" spans="2:2" x14ac:dyDescent="0.25">
      <c r="B11513" s="9"/>
    </row>
    <row r="11514" spans="2:2" x14ac:dyDescent="0.25">
      <c r="B11514" s="9"/>
    </row>
    <row r="11515" spans="2:2" x14ac:dyDescent="0.25">
      <c r="B11515" s="9"/>
    </row>
    <row r="11516" spans="2:2" x14ac:dyDescent="0.25">
      <c r="B11516" s="9"/>
    </row>
    <row r="11517" spans="2:2" x14ac:dyDescent="0.25">
      <c r="B11517" s="9"/>
    </row>
    <row r="11518" spans="2:2" x14ac:dyDescent="0.25">
      <c r="B11518" s="9"/>
    </row>
    <row r="11519" spans="2:2" x14ac:dyDescent="0.25">
      <c r="B11519" s="9"/>
    </row>
    <row r="11520" spans="2:2" x14ac:dyDescent="0.25">
      <c r="B11520" s="9"/>
    </row>
    <row r="11521" spans="2:2" x14ac:dyDescent="0.25">
      <c r="B11521" s="9"/>
    </row>
    <row r="11522" spans="2:2" x14ac:dyDescent="0.25">
      <c r="B11522" s="9"/>
    </row>
    <row r="11523" spans="2:2" x14ac:dyDescent="0.25">
      <c r="B11523" s="9"/>
    </row>
    <row r="11524" spans="2:2" x14ac:dyDescent="0.25">
      <c r="B11524" s="9"/>
    </row>
    <row r="11525" spans="2:2" x14ac:dyDescent="0.25">
      <c r="B11525" s="9"/>
    </row>
    <row r="11526" spans="2:2" x14ac:dyDescent="0.25">
      <c r="B11526" s="9"/>
    </row>
    <row r="11527" spans="2:2" x14ac:dyDescent="0.25">
      <c r="B11527" s="9"/>
    </row>
    <row r="11528" spans="2:2" x14ac:dyDescent="0.25">
      <c r="B11528" s="9"/>
    </row>
    <row r="11529" spans="2:2" x14ac:dyDescent="0.25">
      <c r="B11529" s="9"/>
    </row>
    <row r="11530" spans="2:2" x14ac:dyDescent="0.25">
      <c r="B11530" s="9"/>
    </row>
    <row r="11531" spans="2:2" x14ac:dyDescent="0.25">
      <c r="B11531" s="9"/>
    </row>
    <row r="11532" spans="2:2" x14ac:dyDescent="0.25">
      <c r="B11532" s="9"/>
    </row>
    <row r="11533" spans="2:2" x14ac:dyDescent="0.25">
      <c r="B11533" s="9"/>
    </row>
    <row r="11534" spans="2:2" x14ac:dyDescent="0.25">
      <c r="B11534" s="9"/>
    </row>
    <row r="11535" spans="2:2" x14ac:dyDescent="0.25">
      <c r="B11535" s="9"/>
    </row>
    <row r="11536" spans="2:2" x14ac:dyDescent="0.25">
      <c r="B11536" s="9"/>
    </row>
    <row r="11537" spans="2:2" x14ac:dyDescent="0.25">
      <c r="B11537" s="9"/>
    </row>
    <row r="11538" spans="2:2" x14ac:dyDescent="0.25">
      <c r="B11538" s="9"/>
    </row>
    <row r="11539" spans="2:2" x14ac:dyDescent="0.25">
      <c r="B11539" s="9"/>
    </row>
    <row r="11540" spans="2:2" x14ac:dyDescent="0.25">
      <c r="B11540" s="9"/>
    </row>
    <row r="11541" spans="2:2" x14ac:dyDescent="0.25">
      <c r="B11541" s="9"/>
    </row>
    <row r="11542" spans="2:2" x14ac:dyDescent="0.25">
      <c r="B11542" s="9"/>
    </row>
    <row r="11543" spans="2:2" x14ac:dyDescent="0.25">
      <c r="B11543" s="9"/>
    </row>
    <row r="11544" spans="2:2" x14ac:dyDescent="0.25">
      <c r="B11544" s="9"/>
    </row>
    <row r="11545" spans="2:2" x14ac:dyDescent="0.25">
      <c r="B11545" s="9"/>
    </row>
    <row r="11546" spans="2:2" x14ac:dyDescent="0.25">
      <c r="B11546" s="9"/>
    </row>
    <row r="11547" spans="2:2" x14ac:dyDescent="0.25">
      <c r="B11547" s="9"/>
    </row>
    <row r="11548" spans="2:2" x14ac:dyDescent="0.25">
      <c r="B11548" s="9"/>
    </row>
    <row r="11549" spans="2:2" x14ac:dyDescent="0.25">
      <c r="B11549" s="9"/>
    </row>
    <row r="11550" spans="2:2" x14ac:dyDescent="0.25">
      <c r="B11550" s="9"/>
    </row>
    <row r="11551" spans="2:2" x14ac:dyDescent="0.25">
      <c r="B11551" s="9"/>
    </row>
    <row r="11552" spans="2:2" x14ac:dyDescent="0.25">
      <c r="B11552" s="9"/>
    </row>
    <row r="11553" spans="2:2" x14ac:dyDescent="0.25">
      <c r="B11553" s="9"/>
    </row>
    <row r="11554" spans="2:2" x14ac:dyDescent="0.25">
      <c r="B11554" s="9"/>
    </row>
    <row r="11555" spans="2:2" x14ac:dyDescent="0.25">
      <c r="B11555" s="9"/>
    </row>
    <row r="11556" spans="2:2" x14ac:dyDescent="0.25">
      <c r="B11556" s="9"/>
    </row>
    <row r="11557" spans="2:2" x14ac:dyDescent="0.25">
      <c r="B11557" s="9"/>
    </row>
    <row r="11558" spans="2:2" x14ac:dyDescent="0.25">
      <c r="B11558" s="9"/>
    </row>
    <row r="11559" spans="2:2" x14ac:dyDescent="0.25">
      <c r="B11559" s="9"/>
    </row>
    <row r="11560" spans="2:2" x14ac:dyDescent="0.25">
      <c r="B11560" s="9"/>
    </row>
    <row r="11561" spans="2:2" x14ac:dyDescent="0.25">
      <c r="B11561" s="9"/>
    </row>
    <row r="11562" spans="2:2" x14ac:dyDescent="0.25">
      <c r="B11562" s="9"/>
    </row>
    <row r="11563" spans="2:2" x14ac:dyDescent="0.25">
      <c r="B11563" s="9"/>
    </row>
    <row r="11564" spans="2:2" x14ac:dyDescent="0.25">
      <c r="B11564" s="9"/>
    </row>
    <row r="11565" spans="2:2" x14ac:dyDescent="0.25">
      <c r="B11565" s="9"/>
    </row>
    <row r="11566" spans="2:2" x14ac:dyDescent="0.25">
      <c r="B11566" s="9"/>
    </row>
    <row r="11567" spans="2:2" x14ac:dyDescent="0.25">
      <c r="B11567" s="9"/>
    </row>
    <row r="11568" spans="2:2" x14ac:dyDescent="0.25">
      <c r="B11568" s="9"/>
    </row>
    <row r="11569" spans="2:2" x14ac:dyDescent="0.25">
      <c r="B11569" s="9"/>
    </row>
    <row r="11570" spans="2:2" x14ac:dyDescent="0.25">
      <c r="B11570" s="9"/>
    </row>
    <row r="11571" spans="2:2" x14ac:dyDescent="0.25">
      <c r="B11571" s="9"/>
    </row>
    <row r="11572" spans="2:2" x14ac:dyDescent="0.25">
      <c r="B11572" s="9"/>
    </row>
    <row r="11573" spans="2:2" x14ac:dyDescent="0.25">
      <c r="B11573" s="9"/>
    </row>
    <row r="11574" spans="2:2" x14ac:dyDescent="0.25">
      <c r="B11574" s="9"/>
    </row>
    <row r="11575" spans="2:2" x14ac:dyDescent="0.25">
      <c r="B11575" s="9"/>
    </row>
    <row r="11576" spans="2:2" x14ac:dyDescent="0.25">
      <c r="B11576" s="9"/>
    </row>
    <row r="11577" spans="2:2" x14ac:dyDescent="0.25">
      <c r="B11577" s="9"/>
    </row>
    <row r="11578" spans="2:2" x14ac:dyDescent="0.25">
      <c r="B11578" s="9"/>
    </row>
    <row r="11579" spans="2:2" x14ac:dyDescent="0.25">
      <c r="B11579" s="9"/>
    </row>
    <row r="11580" spans="2:2" x14ac:dyDescent="0.25">
      <c r="B11580" s="9"/>
    </row>
    <row r="11581" spans="2:2" x14ac:dyDescent="0.25">
      <c r="B11581" s="9"/>
    </row>
    <row r="11582" spans="2:2" x14ac:dyDescent="0.25">
      <c r="B11582" s="9"/>
    </row>
    <row r="11583" spans="2:2" x14ac:dyDescent="0.25">
      <c r="B11583" s="9"/>
    </row>
    <row r="11584" spans="2:2" x14ac:dyDescent="0.25">
      <c r="B11584" s="9"/>
    </row>
    <row r="11585" spans="2:2" x14ac:dyDescent="0.25">
      <c r="B11585" s="9"/>
    </row>
    <row r="11586" spans="2:2" x14ac:dyDescent="0.25">
      <c r="B11586" s="9"/>
    </row>
    <row r="11587" spans="2:2" x14ac:dyDescent="0.25">
      <c r="B11587" s="9"/>
    </row>
    <row r="11588" spans="2:2" x14ac:dyDescent="0.25">
      <c r="B11588" s="9"/>
    </row>
    <row r="11589" spans="2:2" x14ac:dyDescent="0.25">
      <c r="B11589" s="9"/>
    </row>
    <row r="11590" spans="2:2" x14ac:dyDescent="0.25">
      <c r="B11590" s="9"/>
    </row>
    <row r="11591" spans="2:2" x14ac:dyDescent="0.25">
      <c r="B11591" s="9"/>
    </row>
    <row r="11592" spans="2:2" x14ac:dyDescent="0.25">
      <c r="B11592" s="9"/>
    </row>
    <row r="11593" spans="2:2" x14ac:dyDescent="0.25">
      <c r="B11593" s="9"/>
    </row>
    <row r="11594" spans="2:2" x14ac:dyDescent="0.25">
      <c r="B11594" s="9"/>
    </row>
    <row r="11595" spans="2:2" x14ac:dyDescent="0.25">
      <c r="B11595" s="9"/>
    </row>
    <row r="11596" spans="2:2" x14ac:dyDescent="0.25">
      <c r="B11596" s="9"/>
    </row>
    <row r="11597" spans="2:2" x14ac:dyDescent="0.25">
      <c r="B11597" s="9"/>
    </row>
    <row r="11598" spans="2:2" x14ac:dyDescent="0.25">
      <c r="B11598" s="9"/>
    </row>
    <row r="11599" spans="2:2" x14ac:dyDescent="0.25">
      <c r="B11599" s="9"/>
    </row>
    <row r="11600" spans="2:2" x14ac:dyDescent="0.25">
      <c r="B11600" s="9"/>
    </row>
    <row r="11601" spans="2:2" x14ac:dyDescent="0.25">
      <c r="B11601" s="9"/>
    </row>
    <row r="11602" spans="2:2" x14ac:dyDescent="0.25">
      <c r="B11602" s="9"/>
    </row>
    <row r="11603" spans="2:2" x14ac:dyDescent="0.25">
      <c r="B11603" s="9"/>
    </row>
    <row r="11604" spans="2:2" x14ac:dyDescent="0.25">
      <c r="B11604" s="9"/>
    </row>
    <row r="11605" spans="2:2" x14ac:dyDescent="0.25">
      <c r="B11605" s="9"/>
    </row>
    <row r="11606" spans="2:2" x14ac:dyDescent="0.25">
      <c r="B11606" s="9"/>
    </row>
    <row r="11607" spans="2:2" x14ac:dyDescent="0.25">
      <c r="B11607" s="9"/>
    </row>
    <row r="11608" spans="2:2" x14ac:dyDescent="0.25">
      <c r="B11608" s="9"/>
    </row>
    <row r="11609" spans="2:2" x14ac:dyDescent="0.25">
      <c r="B11609" s="9"/>
    </row>
    <row r="11610" spans="2:2" x14ac:dyDescent="0.25">
      <c r="B11610" s="9"/>
    </row>
    <row r="11611" spans="2:2" x14ac:dyDescent="0.25">
      <c r="B11611" s="9"/>
    </row>
    <row r="11612" spans="2:2" x14ac:dyDescent="0.25">
      <c r="B11612" s="9"/>
    </row>
    <row r="11613" spans="2:2" x14ac:dyDescent="0.25">
      <c r="B11613" s="9"/>
    </row>
    <row r="11614" spans="2:2" x14ac:dyDescent="0.25">
      <c r="B11614" s="9"/>
    </row>
    <row r="11615" spans="2:2" x14ac:dyDescent="0.25">
      <c r="B11615" s="9"/>
    </row>
    <row r="11616" spans="2:2" x14ac:dyDescent="0.25">
      <c r="B11616" s="9"/>
    </row>
    <row r="11617" spans="2:2" x14ac:dyDescent="0.25">
      <c r="B11617" s="9"/>
    </row>
    <row r="11618" spans="2:2" x14ac:dyDescent="0.25">
      <c r="B11618" s="9"/>
    </row>
    <row r="11619" spans="2:2" x14ac:dyDescent="0.25">
      <c r="B11619" s="9"/>
    </row>
    <row r="11620" spans="2:2" x14ac:dyDescent="0.25">
      <c r="B11620" s="9"/>
    </row>
    <row r="11621" spans="2:2" x14ac:dyDescent="0.25">
      <c r="B11621" s="9"/>
    </row>
    <row r="11622" spans="2:2" x14ac:dyDescent="0.25">
      <c r="B11622" s="9"/>
    </row>
    <row r="11623" spans="2:2" x14ac:dyDescent="0.25">
      <c r="B11623" s="9"/>
    </row>
    <row r="11624" spans="2:2" x14ac:dyDescent="0.25">
      <c r="B11624" s="9"/>
    </row>
    <row r="11625" spans="2:2" x14ac:dyDescent="0.25">
      <c r="B11625" s="9"/>
    </row>
    <row r="11626" spans="2:2" x14ac:dyDescent="0.25">
      <c r="B11626" s="9"/>
    </row>
    <row r="11627" spans="2:2" x14ac:dyDescent="0.25">
      <c r="B11627" s="9"/>
    </row>
    <row r="11628" spans="2:2" x14ac:dyDescent="0.25">
      <c r="B11628" s="9"/>
    </row>
    <row r="11629" spans="2:2" x14ac:dyDescent="0.25">
      <c r="B11629" s="9"/>
    </row>
    <row r="11630" spans="2:2" x14ac:dyDescent="0.25">
      <c r="B11630" s="9"/>
    </row>
    <row r="11631" spans="2:2" x14ac:dyDescent="0.25">
      <c r="B11631" s="9"/>
    </row>
    <row r="11632" spans="2:2" x14ac:dyDescent="0.25">
      <c r="B11632" s="9"/>
    </row>
    <row r="11633" spans="2:2" x14ac:dyDescent="0.25">
      <c r="B11633" s="9"/>
    </row>
    <row r="11634" spans="2:2" x14ac:dyDescent="0.25">
      <c r="B11634" s="9"/>
    </row>
    <row r="11635" spans="2:2" x14ac:dyDescent="0.25">
      <c r="B11635" s="9"/>
    </row>
    <row r="11636" spans="2:2" x14ac:dyDescent="0.25">
      <c r="B11636" s="9"/>
    </row>
    <row r="11637" spans="2:2" x14ac:dyDescent="0.25">
      <c r="B11637" s="9"/>
    </row>
    <row r="11638" spans="2:2" x14ac:dyDescent="0.25">
      <c r="B11638" s="9"/>
    </row>
    <row r="11639" spans="2:2" x14ac:dyDescent="0.25">
      <c r="B11639" s="9"/>
    </row>
    <row r="11640" spans="2:2" x14ac:dyDescent="0.25">
      <c r="B11640" s="9"/>
    </row>
    <row r="11641" spans="2:2" x14ac:dyDescent="0.25">
      <c r="B11641" s="9"/>
    </row>
    <row r="11642" spans="2:2" x14ac:dyDescent="0.25">
      <c r="B11642" s="9"/>
    </row>
    <row r="11643" spans="2:2" x14ac:dyDescent="0.25">
      <c r="B11643" s="9"/>
    </row>
    <row r="11644" spans="2:2" x14ac:dyDescent="0.25">
      <c r="B11644" s="9"/>
    </row>
    <row r="11645" spans="2:2" x14ac:dyDescent="0.25">
      <c r="B11645" s="9"/>
    </row>
    <row r="11646" spans="2:2" x14ac:dyDescent="0.25">
      <c r="B11646" s="9"/>
    </row>
    <row r="11647" spans="2:2" x14ac:dyDescent="0.25">
      <c r="B11647" s="9"/>
    </row>
    <row r="11648" spans="2:2" x14ac:dyDescent="0.25">
      <c r="B11648" s="9"/>
    </row>
    <row r="11649" spans="2:2" x14ac:dyDescent="0.25">
      <c r="B11649" s="9"/>
    </row>
    <row r="11650" spans="2:2" x14ac:dyDescent="0.25">
      <c r="B11650" s="9"/>
    </row>
    <row r="11651" spans="2:2" x14ac:dyDescent="0.25">
      <c r="B11651" s="9"/>
    </row>
    <row r="11652" spans="2:2" x14ac:dyDescent="0.25">
      <c r="B11652" s="9"/>
    </row>
    <row r="11653" spans="2:2" x14ac:dyDescent="0.25">
      <c r="B11653" s="9"/>
    </row>
    <row r="11654" spans="2:2" x14ac:dyDescent="0.25">
      <c r="B11654" s="9"/>
    </row>
    <row r="11655" spans="2:2" x14ac:dyDescent="0.25">
      <c r="B11655" s="9"/>
    </row>
    <row r="11656" spans="2:2" x14ac:dyDescent="0.25">
      <c r="B11656" s="9"/>
    </row>
    <row r="11657" spans="2:2" x14ac:dyDescent="0.25">
      <c r="B11657" s="9"/>
    </row>
    <row r="11658" spans="2:2" x14ac:dyDescent="0.25">
      <c r="B11658" s="9"/>
    </row>
    <row r="11659" spans="2:2" x14ac:dyDescent="0.25">
      <c r="B11659" s="9"/>
    </row>
    <row r="11660" spans="2:2" x14ac:dyDescent="0.25">
      <c r="B11660" s="9"/>
    </row>
    <row r="11661" spans="2:2" x14ac:dyDescent="0.25">
      <c r="B11661" s="9"/>
    </row>
    <row r="11662" spans="2:2" x14ac:dyDescent="0.25">
      <c r="B11662" s="9"/>
    </row>
    <row r="11663" spans="2:2" x14ac:dyDescent="0.25">
      <c r="B11663" s="9"/>
    </row>
    <row r="11664" spans="2:2" x14ac:dyDescent="0.25">
      <c r="B11664" s="9"/>
    </row>
    <row r="11665" spans="2:2" x14ac:dyDescent="0.25">
      <c r="B11665" s="9"/>
    </row>
    <row r="11666" spans="2:2" x14ac:dyDescent="0.25">
      <c r="B11666" s="9"/>
    </row>
    <row r="11667" spans="2:2" x14ac:dyDescent="0.25">
      <c r="B11667" s="9"/>
    </row>
    <row r="11668" spans="2:2" x14ac:dyDescent="0.25">
      <c r="B11668" s="9"/>
    </row>
    <row r="11669" spans="2:2" x14ac:dyDescent="0.25">
      <c r="B11669" s="9"/>
    </row>
    <row r="11670" spans="2:2" x14ac:dyDescent="0.25">
      <c r="B11670" s="9"/>
    </row>
    <row r="11671" spans="2:2" x14ac:dyDescent="0.25">
      <c r="B11671" s="9"/>
    </row>
    <row r="11672" spans="2:2" x14ac:dyDescent="0.25">
      <c r="B11672" s="9"/>
    </row>
    <row r="11673" spans="2:2" x14ac:dyDescent="0.25">
      <c r="B11673" s="9"/>
    </row>
    <row r="11674" spans="2:2" x14ac:dyDescent="0.25">
      <c r="B11674" s="9"/>
    </row>
    <row r="11675" spans="2:2" x14ac:dyDescent="0.25">
      <c r="B11675" s="9"/>
    </row>
    <row r="11676" spans="2:2" x14ac:dyDescent="0.25">
      <c r="B11676" s="9"/>
    </row>
    <row r="11677" spans="2:2" x14ac:dyDescent="0.25">
      <c r="B11677" s="9"/>
    </row>
    <row r="11678" spans="2:2" x14ac:dyDescent="0.25">
      <c r="B11678" s="9"/>
    </row>
    <row r="11679" spans="2:2" x14ac:dyDescent="0.25">
      <c r="B11679" s="9"/>
    </row>
    <row r="11680" spans="2:2" x14ac:dyDescent="0.25">
      <c r="B11680" s="9"/>
    </row>
    <row r="11681" spans="2:2" x14ac:dyDescent="0.25">
      <c r="B11681" s="9"/>
    </row>
    <row r="11682" spans="2:2" x14ac:dyDescent="0.25">
      <c r="B11682" s="9"/>
    </row>
    <row r="11683" spans="2:2" x14ac:dyDescent="0.25">
      <c r="B11683" s="9"/>
    </row>
    <row r="11684" spans="2:2" x14ac:dyDescent="0.25">
      <c r="B11684" s="9"/>
    </row>
    <row r="11685" spans="2:2" x14ac:dyDescent="0.25">
      <c r="B11685" s="9"/>
    </row>
    <row r="11686" spans="2:2" x14ac:dyDescent="0.25">
      <c r="B11686" s="9"/>
    </row>
    <row r="11687" spans="2:2" x14ac:dyDescent="0.25">
      <c r="B11687" s="9"/>
    </row>
    <row r="11688" spans="2:2" x14ac:dyDescent="0.25">
      <c r="B11688" s="9"/>
    </row>
    <row r="11689" spans="2:2" x14ac:dyDescent="0.25">
      <c r="B11689" s="9"/>
    </row>
    <row r="11690" spans="2:2" x14ac:dyDescent="0.25">
      <c r="B11690" s="9"/>
    </row>
    <row r="11691" spans="2:2" x14ac:dyDescent="0.25">
      <c r="B11691" s="9"/>
    </row>
    <row r="11692" spans="2:2" x14ac:dyDescent="0.25">
      <c r="B11692" s="9"/>
    </row>
    <row r="11693" spans="2:2" x14ac:dyDescent="0.25">
      <c r="B11693" s="9"/>
    </row>
    <row r="11694" spans="2:2" x14ac:dyDescent="0.25">
      <c r="B11694" s="9"/>
    </row>
    <row r="11695" spans="2:2" x14ac:dyDescent="0.25">
      <c r="B11695" s="9"/>
    </row>
    <row r="11696" spans="2:2" x14ac:dyDescent="0.25">
      <c r="B11696" s="9"/>
    </row>
    <row r="11697" spans="2:2" x14ac:dyDescent="0.25">
      <c r="B11697" s="9"/>
    </row>
    <row r="11698" spans="2:2" x14ac:dyDescent="0.25">
      <c r="B11698" s="9"/>
    </row>
    <row r="11699" spans="2:2" x14ac:dyDescent="0.25">
      <c r="B11699" s="9"/>
    </row>
    <row r="11700" spans="2:2" x14ac:dyDescent="0.25">
      <c r="B11700" s="9"/>
    </row>
    <row r="11701" spans="2:2" x14ac:dyDescent="0.25">
      <c r="B11701" s="9"/>
    </row>
    <row r="11702" spans="2:2" x14ac:dyDescent="0.25">
      <c r="B11702" s="9"/>
    </row>
    <row r="11703" spans="2:2" x14ac:dyDescent="0.25">
      <c r="B11703" s="9"/>
    </row>
    <row r="11704" spans="2:2" x14ac:dyDescent="0.25">
      <c r="B11704" s="9"/>
    </row>
    <row r="11705" spans="2:2" x14ac:dyDescent="0.25">
      <c r="B11705" s="9"/>
    </row>
    <row r="11706" spans="2:2" x14ac:dyDescent="0.25">
      <c r="B11706" s="9"/>
    </row>
    <row r="11707" spans="2:2" x14ac:dyDescent="0.25">
      <c r="B11707" s="9"/>
    </row>
    <row r="11708" spans="2:2" x14ac:dyDescent="0.25">
      <c r="B11708" s="9"/>
    </row>
    <row r="11709" spans="2:2" x14ac:dyDescent="0.25">
      <c r="B11709" s="9"/>
    </row>
    <row r="11710" spans="2:2" x14ac:dyDescent="0.25">
      <c r="B11710" s="9"/>
    </row>
    <row r="11711" spans="2:2" x14ac:dyDescent="0.25">
      <c r="B11711" s="9"/>
    </row>
    <row r="11712" spans="2:2" x14ac:dyDescent="0.25">
      <c r="B11712" s="9"/>
    </row>
    <row r="11713" spans="2:2" x14ac:dyDescent="0.25">
      <c r="B11713" s="9"/>
    </row>
    <row r="11714" spans="2:2" x14ac:dyDescent="0.25">
      <c r="B11714" s="9"/>
    </row>
    <row r="11715" spans="2:2" x14ac:dyDescent="0.25">
      <c r="B11715" s="9"/>
    </row>
    <row r="11716" spans="2:2" x14ac:dyDescent="0.25">
      <c r="B11716" s="9"/>
    </row>
    <row r="11717" spans="2:2" x14ac:dyDescent="0.25">
      <c r="B11717" s="9"/>
    </row>
    <row r="11718" spans="2:2" x14ac:dyDescent="0.25">
      <c r="B11718" s="9"/>
    </row>
    <row r="11719" spans="2:2" x14ac:dyDescent="0.25">
      <c r="B11719" s="9"/>
    </row>
    <row r="11720" spans="2:2" x14ac:dyDescent="0.25">
      <c r="B11720" s="9"/>
    </row>
    <row r="11721" spans="2:2" x14ac:dyDescent="0.25">
      <c r="B11721" s="9"/>
    </row>
    <row r="11722" spans="2:2" x14ac:dyDescent="0.25">
      <c r="B11722" s="9"/>
    </row>
    <row r="11723" spans="2:2" x14ac:dyDescent="0.25">
      <c r="B11723" s="9"/>
    </row>
    <row r="11724" spans="2:2" x14ac:dyDescent="0.25">
      <c r="B11724" s="9"/>
    </row>
    <row r="11725" spans="2:2" x14ac:dyDescent="0.25">
      <c r="B11725" s="9"/>
    </row>
    <row r="11726" spans="2:2" x14ac:dyDescent="0.25">
      <c r="B11726" s="9"/>
    </row>
    <row r="11727" spans="2:2" x14ac:dyDescent="0.25">
      <c r="B11727" s="9"/>
    </row>
    <row r="11728" spans="2:2" x14ac:dyDescent="0.25">
      <c r="B11728" s="9"/>
    </row>
    <row r="11729" spans="2:2" x14ac:dyDescent="0.25">
      <c r="B11729" s="9"/>
    </row>
    <row r="11730" spans="2:2" x14ac:dyDescent="0.25">
      <c r="B11730" s="9"/>
    </row>
    <row r="11731" spans="2:2" x14ac:dyDescent="0.25">
      <c r="B11731" s="9"/>
    </row>
    <row r="11732" spans="2:2" x14ac:dyDescent="0.25">
      <c r="B11732" s="9"/>
    </row>
    <row r="11733" spans="2:2" x14ac:dyDescent="0.25">
      <c r="B11733" s="9"/>
    </row>
    <row r="11734" spans="2:2" x14ac:dyDescent="0.25">
      <c r="B11734" s="9"/>
    </row>
    <row r="11735" spans="2:2" x14ac:dyDescent="0.25">
      <c r="B11735" s="9"/>
    </row>
    <row r="11736" spans="2:2" x14ac:dyDescent="0.25">
      <c r="B11736" s="9"/>
    </row>
    <row r="11737" spans="2:2" x14ac:dyDescent="0.25">
      <c r="B11737" s="9"/>
    </row>
    <row r="11738" spans="2:2" x14ac:dyDescent="0.25">
      <c r="B11738" s="9"/>
    </row>
    <row r="11739" spans="2:2" x14ac:dyDescent="0.25">
      <c r="B11739" s="9"/>
    </row>
    <row r="11740" spans="2:2" x14ac:dyDescent="0.25">
      <c r="B11740" s="9"/>
    </row>
    <row r="11741" spans="2:2" x14ac:dyDescent="0.25">
      <c r="B11741" s="9"/>
    </row>
    <row r="11742" spans="2:2" x14ac:dyDescent="0.25">
      <c r="B11742" s="9"/>
    </row>
    <row r="11743" spans="2:2" x14ac:dyDescent="0.25">
      <c r="B11743" s="9"/>
    </row>
    <row r="11744" spans="2:2" x14ac:dyDescent="0.25">
      <c r="B11744" s="9"/>
    </row>
    <row r="11745" spans="2:2" x14ac:dyDescent="0.25">
      <c r="B11745" s="9"/>
    </row>
    <row r="11746" spans="2:2" x14ac:dyDescent="0.25">
      <c r="B11746" s="9"/>
    </row>
    <row r="11747" spans="2:2" x14ac:dyDescent="0.25">
      <c r="B11747" s="9"/>
    </row>
    <row r="11748" spans="2:2" x14ac:dyDescent="0.25">
      <c r="B11748" s="9"/>
    </row>
    <row r="11749" spans="2:2" x14ac:dyDescent="0.25">
      <c r="B11749" s="9"/>
    </row>
    <row r="11750" spans="2:2" x14ac:dyDescent="0.25">
      <c r="B11750" s="9"/>
    </row>
    <row r="11751" spans="2:2" x14ac:dyDescent="0.25">
      <c r="B11751" s="9"/>
    </row>
    <row r="11752" spans="2:2" x14ac:dyDescent="0.25">
      <c r="B11752" s="9"/>
    </row>
    <row r="11753" spans="2:2" x14ac:dyDescent="0.25">
      <c r="B11753" s="9"/>
    </row>
    <row r="11754" spans="2:2" x14ac:dyDescent="0.25">
      <c r="B11754" s="9"/>
    </row>
    <row r="11755" spans="2:2" x14ac:dyDescent="0.25">
      <c r="B11755" s="9"/>
    </row>
    <row r="11756" spans="2:2" x14ac:dyDescent="0.25">
      <c r="B11756" s="9"/>
    </row>
    <row r="11757" spans="2:2" x14ac:dyDescent="0.25">
      <c r="B11757" s="9"/>
    </row>
    <row r="11758" spans="2:2" x14ac:dyDescent="0.25">
      <c r="B11758" s="9"/>
    </row>
    <row r="11759" spans="2:2" x14ac:dyDescent="0.25">
      <c r="B11759" s="9"/>
    </row>
    <row r="11760" spans="2:2" x14ac:dyDescent="0.25">
      <c r="B11760" s="9"/>
    </row>
    <row r="11761" spans="2:2" x14ac:dyDescent="0.25">
      <c r="B11761" s="9"/>
    </row>
    <row r="11762" spans="2:2" x14ac:dyDescent="0.25">
      <c r="B11762" s="9"/>
    </row>
    <row r="11763" spans="2:2" x14ac:dyDescent="0.25">
      <c r="B11763" s="9"/>
    </row>
    <row r="11764" spans="2:2" x14ac:dyDescent="0.25">
      <c r="B11764" s="9"/>
    </row>
    <row r="11765" spans="2:2" x14ac:dyDescent="0.25">
      <c r="B11765" s="9"/>
    </row>
    <row r="11766" spans="2:2" x14ac:dyDescent="0.25">
      <c r="B11766" s="9"/>
    </row>
    <row r="11767" spans="2:2" x14ac:dyDescent="0.25">
      <c r="B11767" s="9"/>
    </row>
    <row r="11768" spans="2:2" x14ac:dyDescent="0.25">
      <c r="B11768" s="9"/>
    </row>
    <row r="11769" spans="2:2" x14ac:dyDescent="0.25">
      <c r="B11769" s="9"/>
    </row>
    <row r="11770" spans="2:2" x14ac:dyDescent="0.25">
      <c r="B11770" s="9"/>
    </row>
    <row r="11771" spans="2:2" x14ac:dyDescent="0.25">
      <c r="B11771" s="9"/>
    </row>
    <row r="11772" spans="2:2" x14ac:dyDescent="0.25">
      <c r="B11772" s="9"/>
    </row>
    <row r="11773" spans="2:2" x14ac:dyDescent="0.25">
      <c r="B11773" s="9"/>
    </row>
    <row r="11774" spans="2:2" x14ac:dyDescent="0.25">
      <c r="B11774" s="9"/>
    </row>
    <row r="11775" spans="2:2" x14ac:dyDescent="0.25">
      <c r="B11775" s="9"/>
    </row>
    <row r="11776" spans="2:2" x14ac:dyDescent="0.25">
      <c r="B11776" s="9"/>
    </row>
    <row r="11777" spans="2:2" x14ac:dyDescent="0.25">
      <c r="B11777" s="9"/>
    </row>
    <row r="11778" spans="2:2" x14ac:dyDescent="0.25">
      <c r="B11778" s="9"/>
    </row>
    <row r="11779" spans="2:2" x14ac:dyDescent="0.25">
      <c r="B11779" s="9"/>
    </row>
    <row r="11780" spans="2:2" x14ac:dyDescent="0.25">
      <c r="B11780" s="9"/>
    </row>
    <row r="11781" spans="2:2" x14ac:dyDescent="0.25">
      <c r="B11781" s="9"/>
    </row>
    <row r="11782" spans="2:2" x14ac:dyDescent="0.25">
      <c r="B11782" s="9"/>
    </row>
    <row r="11783" spans="2:2" x14ac:dyDescent="0.25">
      <c r="B11783" s="9"/>
    </row>
    <row r="11784" spans="2:2" x14ac:dyDescent="0.25">
      <c r="B11784" s="9"/>
    </row>
    <row r="11785" spans="2:2" x14ac:dyDescent="0.25">
      <c r="B11785" s="9"/>
    </row>
    <row r="11786" spans="2:2" x14ac:dyDescent="0.25">
      <c r="B11786" s="9"/>
    </row>
    <row r="11787" spans="2:2" x14ac:dyDescent="0.25">
      <c r="B11787" s="9"/>
    </row>
    <row r="11788" spans="2:2" x14ac:dyDescent="0.25">
      <c r="B11788" s="9"/>
    </row>
    <row r="11789" spans="2:2" x14ac:dyDescent="0.25">
      <c r="B11789" s="9"/>
    </row>
    <row r="11790" spans="2:2" x14ac:dyDescent="0.25">
      <c r="B11790" s="9"/>
    </row>
    <row r="11791" spans="2:2" x14ac:dyDescent="0.25">
      <c r="B11791" s="9"/>
    </row>
    <row r="11792" spans="2:2" x14ac:dyDescent="0.25">
      <c r="B11792" s="9"/>
    </row>
    <row r="11793" spans="2:2" x14ac:dyDescent="0.25">
      <c r="B11793" s="9"/>
    </row>
    <row r="11794" spans="2:2" x14ac:dyDescent="0.25">
      <c r="B11794" s="9"/>
    </row>
    <row r="11795" spans="2:2" x14ac:dyDescent="0.25">
      <c r="B11795" s="9"/>
    </row>
    <row r="11796" spans="2:2" x14ac:dyDescent="0.25">
      <c r="B11796" s="9"/>
    </row>
    <row r="11797" spans="2:2" x14ac:dyDescent="0.25">
      <c r="B11797" s="9"/>
    </row>
    <row r="11798" spans="2:2" x14ac:dyDescent="0.25">
      <c r="B11798" s="9"/>
    </row>
    <row r="11799" spans="2:2" x14ac:dyDescent="0.25">
      <c r="B11799" s="9"/>
    </row>
    <row r="11800" spans="2:2" x14ac:dyDescent="0.25">
      <c r="B11800" s="9"/>
    </row>
    <row r="11801" spans="2:2" x14ac:dyDescent="0.25">
      <c r="B11801" s="9"/>
    </row>
    <row r="11802" spans="2:2" x14ac:dyDescent="0.25">
      <c r="B11802" s="9"/>
    </row>
    <row r="11803" spans="2:2" x14ac:dyDescent="0.25">
      <c r="B11803" s="9"/>
    </row>
    <row r="11804" spans="2:2" x14ac:dyDescent="0.25">
      <c r="B11804" s="9"/>
    </row>
    <row r="11805" spans="2:2" x14ac:dyDescent="0.25">
      <c r="B11805" s="9"/>
    </row>
    <row r="11806" spans="2:2" x14ac:dyDescent="0.25">
      <c r="B11806" s="9"/>
    </row>
    <row r="11807" spans="2:2" x14ac:dyDescent="0.25">
      <c r="B11807" s="9"/>
    </row>
    <row r="11808" spans="2:2" x14ac:dyDescent="0.25">
      <c r="B11808" s="9"/>
    </row>
    <row r="11809" spans="2:2" x14ac:dyDescent="0.25">
      <c r="B11809" s="9"/>
    </row>
    <row r="11810" spans="2:2" x14ac:dyDescent="0.25">
      <c r="B11810" s="9"/>
    </row>
    <row r="11811" spans="2:2" x14ac:dyDescent="0.25">
      <c r="B11811" s="9"/>
    </row>
    <row r="11812" spans="2:2" x14ac:dyDescent="0.25">
      <c r="B11812" s="9"/>
    </row>
    <row r="11813" spans="2:2" x14ac:dyDescent="0.25">
      <c r="B11813" s="9"/>
    </row>
    <row r="11814" spans="2:2" x14ac:dyDescent="0.25">
      <c r="B11814" s="9"/>
    </row>
    <row r="11815" spans="2:2" x14ac:dyDescent="0.25">
      <c r="B11815" s="9"/>
    </row>
    <row r="11816" spans="2:2" x14ac:dyDescent="0.25">
      <c r="B11816" s="9"/>
    </row>
    <row r="11817" spans="2:2" x14ac:dyDescent="0.25">
      <c r="B11817" s="9"/>
    </row>
    <row r="11818" spans="2:2" x14ac:dyDescent="0.25">
      <c r="B11818" s="9"/>
    </row>
    <row r="11819" spans="2:2" x14ac:dyDescent="0.25">
      <c r="B11819" s="9"/>
    </row>
    <row r="11820" spans="2:2" x14ac:dyDescent="0.25">
      <c r="B11820" s="9"/>
    </row>
    <row r="11821" spans="2:2" x14ac:dyDescent="0.25">
      <c r="B11821" s="9"/>
    </row>
    <row r="11822" spans="2:2" x14ac:dyDescent="0.25">
      <c r="B11822" s="9"/>
    </row>
    <row r="11823" spans="2:2" x14ac:dyDescent="0.25">
      <c r="B11823" s="9"/>
    </row>
    <row r="11824" spans="2:2" x14ac:dyDescent="0.25">
      <c r="B11824" s="9"/>
    </row>
    <row r="11825" spans="2:2" x14ac:dyDescent="0.25">
      <c r="B11825" s="9"/>
    </row>
    <row r="11826" spans="2:2" x14ac:dyDescent="0.25">
      <c r="B11826" s="9"/>
    </row>
    <row r="11827" spans="2:2" x14ac:dyDescent="0.25">
      <c r="B11827" s="9"/>
    </row>
    <row r="11828" spans="2:2" x14ac:dyDescent="0.25">
      <c r="B11828" s="9"/>
    </row>
    <row r="11829" spans="2:2" x14ac:dyDescent="0.25">
      <c r="B11829" s="9"/>
    </row>
    <row r="11830" spans="2:2" x14ac:dyDescent="0.25">
      <c r="B11830" s="9"/>
    </row>
    <row r="11831" spans="2:2" x14ac:dyDescent="0.25">
      <c r="B11831" s="9"/>
    </row>
    <row r="11832" spans="2:2" x14ac:dyDescent="0.25">
      <c r="B11832" s="9"/>
    </row>
    <row r="11833" spans="2:2" x14ac:dyDescent="0.25">
      <c r="B11833" s="9"/>
    </row>
    <row r="11834" spans="2:2" x14ac:dyDescent="0.25">
      <c r="B11834" s="9"/>
    </row>
    <row r="11835" spans="2:2" x14ac:dyDescent="0.25">
      <c r="B11835" s="9"/>
    </row>
    <row r="11836" spans="2:2" x14ac:dyDescent="0.25">
      <c r="B11836" s="9"/>
    </row>
    <row r="11837" spans="2:2" x14ac:dyDescent="0.25">
      <c r="B11837" s="9"/>
    </row>
    <row r="11838" spans="2:2" x14ac:dyDescent="0.25">
      <c r="B11838" s="9"/>
    </row>
    <row r="11839" spans="2:2" x14ac:dyDescent="0.25">
      <c r="B11839" s="9"/>
    </row>
    <row r="11840" spans="2:2" x14ac:dyDescent="0.25">
      <c r="B11840" s="9"/>
    </row>
    <row r="11841" spans="2:2" x14ac:dyDescent="0.25">
      <c r="B11841" s="9"/>
    </row>
    <row r="11842" spans="2:2" x14ac:dyDescent="0.25">
      <c r="B11842" s="9"/>
    </row>
    <row r="11843" spans="2:2" x14ac:dyDescent="0.25">
      <c r="B11843" s="9"/>
    </row>
    <row r="11844" spans="2:2" x14ac:dyDescent="0.25">
      <c r="B11844" s="9"/>
    </row>
    <row r="11845" spans="2:2" x14ac:dyDescent="0.25">
      <c r="B11845" s="9"/>
    </row>
    <row r="11846" spans="2:2" x14ac:dyDescent="0.25">
      <c r="B11846" s="9"/>
    </row>
    <row r="11847" spans="2:2" x14ac:dyDescent="0.25">
      <c r="B11847" s="9"/>
    </row>
    <row r="11848" spans="2:2" x14ac:dyDescent="0.25">
      <c r="B11848" s="9"/>
    </row>
    <row r="11849" spans="2:2" x14ac:dyDescent="0.25">
      <c r="B11849" s="9"/>
    </row>
    <row r="11850" spans="2:2" x14ac:dyDescent="0.25">
      <c r="B11850" s="9"/>
    </row>
    <row r="11851" spans="2:2" x14ac:dyDescent="0.25">
      <c r="B11851" s="9"/>
    </row>
    <row r="11852" spans="2:2" x14ac:dyDescent="0.25">
      <c r="B11852" s="9"/>
    </row>
    <row r="11853" spans="2:2" x14ac:dyDescent="0.25">
      <c r="B11853" s="9"/>
    </row>
    <row r="11854" spans="2:2" x14ac:dyDescent="0.25">
      <c r="B11854" s="9"/>
    </row>
    <row r="11855" spans="2:2" x14ac:dyDescent="0.25">
      <c r="B11855" s="9"/>
    </row>
    <row r="11856" spans="2:2" x14ac:dyDescent="0.25">
      <c r="B11856" s="9"/>
    </row>
    <row r="11857" spans="2:2" x14ac:dyDescent="0.25">
      <c r="B11857" s="9"/>
    </row>
    <row r="11858" spans="2:2" x14ac:dyDescent="0.25">
      <c r="B11858" s="9"/>
    </row>
    <row r="11859" spans="2:2" x14ac:dyDescent="0.25">
      <c r="B11859" s="9"/>
    </row>
    <row r="11860" spans="2:2" x14ac:dyDescent="0.25">
      <c r="B11860" s="9"/>
    </row>
    <row r="11861" spans="2:2" x14ac:dyDescent="0.25">
      <c r="B11861" s="9"/>
    </row>
    <row r="11862" spans="2:2" x14ac:dyDescent="0.25">
      <c r="B11862" s="9"/>
    </row>
    <row r="11863" spans="2:2" x14ac:dyDescent="0.25">
      <c r="B11863" s="9"/>
    </row>
    <row r="11864" spans="2:2" x14ac:dyDescent="0.25">
      <c r="B11864" s="9"/>
    </row>
    <row r="11865" spans="2:2" x14ac:dyDescent="0.25">
      <c r="B11865" s="9"/>
    </row>
    <row r="11866" spans="2:2" x14ac:dyDescent="0.25">
      <c r="B11866" s="9"/>
    </row>
    <row r="11867" spans="2:2" x14ac:dyDescent="0.25">
      <c r="B11867" s="9"/>
    </row>
    <row r="11868" spans="2:2" x14ac:dyDescent="0.25">
      <c r="B11868" s="9"/>
    </row>
    <row r="11869" spans="2:2" x14ac:dyDescent="0.25">
      <c r="B11869" s="9"/>
    </row>
    <row r="11870" spans="2:2" x14ac:dyDescent="0.25">
      <c r="B11870" s="9"/>
    </row>
    <row r="11871" spans="2:2" x14ac:dyDescent="0.25">
      <c r="B11871" s="9"/>
    </row>
    <row r="11872" spans="2:2" x14ac:dyDescent="0.25">
      <c r="B11872" s="9"/>
    </row>
    <row r="11873" spans="2:2" x14ac:dyDescent="0.25">
      <c r="B11873" s="9"/>
    </row>
    <row r="11874" spans="2:2" x14ac:dyDescent="0.25">
      <c r="B11874" s="9"/>
    </row>
    <row r="11875" spans="2:2" x14ac:dyDescent="0.25">
      <c r="B11875" s="9"/>
    </row>
    <row r="11876" spans="2:2" x14ac:dyDescent="0.25">
      <c r="B11876" s="9"/>
    </row>
    <row r="11877" spans="2:2" x14ac:dyDescent="0.25">
      <c r="B11877" s="9"/>
    </row>
    <row r="11878" spans="2:2" x14ac:dyDescent="0.25">
      <c r="B11878" s="9"/>
    </row>
    <row r="11879" spans="2:2" x14ac:dyDescent="0.25">
      <c r="B11879" s="9"/>
    </row>
    <row r="11880" spans="2:2" x14ac:dyDescent="0.25">
      <c r="B11880" s="9"/>
    </row>
    <row r="11881" spans="2:2" x14ac:dyDescent="0.25">
      <c r="B11881" s="9"/>
    </row>
    <row r="11882" spans="2:2" x14ac:dyDescent="0.25">
      <c r="B11882" s="9"/>
    </row>
    <row r="11883" spans="2:2" x14ac:dyDescent="0.25">
      <c r="B11883" s="9"/>
    </row>
    <row r="11884" spans="2:2" x14ac:dyDescent="0.25">
      <c r="B11884" s="9"/>
    </row>
    <row r="11885" spans="2:2" x14ac:dyDescent="0.25">
      <c r="B11885" s="9"/>
    </row>
    <row r="11886" spans="2:2" x14ac:dyDescent="0.25">
      <c r="B11886" s="9"/>
    </row>
    <row r="11887" spans="2:2" x14ac:dyDescent="0.25">
      <c r="B11887" s="9"/>
    </row>
    <row r="11888" spans="2:2" x14ac:dyDescent="0.25">
      <c r="B11888" s="9"/>
    </row>
    <row r="11889" spans="2:2" x14ac:dyDescent="0.25">
      <c r="B11889" s="9"/>
    </row>
    <row r="11890" spans="2:2" x14ac:dyDescent="0.25">
      <c r="B11890" s="9"/>
    </row>
    <row r="11891" spans="2:2" x14ac:dyDescent="0.25">
      <c r="B11891" s="9"/>
    </row>
    <row r="11892" spans="2:2" x14ac:dyDescent="0.25">
      <c r="B11892" s="9"/>
    </row>
    <row r="11893" spans="2:2" x14ac:dyDescent="0.25">
      <c r="B11893" s="9"/>
    </row>
    <row r="11894" spans="2:2" x14ac:dyDescent="0.25">
      <c r="B11894" s="9"/>
    </row>
    <row r="11895" spans="2:2" x14ac:dyDescent="0.25">
      <c r="B11895" s="9"/>
    </row>
    <row r="11896" spans="2:2" x14ac:dyDescent="0.25">
      <c r="B11896" s="9"/>
    </row>
    <row r="11897" spans="2:2" x14ac:dyDescent="0.25">
      <c r="B11897" s="9"/>
    </row>
    <row r="11898" spans="2:2" x14ac:dyDescent="0.25">
      <c r="B11898" s="9"/>
    </row>
    <row r="11899" spans="2:2" x14ac:dyDescent="0.25">
      <c r="B11899" s="9"/>
    </row>
    <row r="11900" spans="2:2" x14ac:dyDescent="0.25">
      <c r="B11900" s="9"/>
    </row>
    <row r="11901" spans="2:2" x14ac:dyDescent="0.25">
      <c r="B11901" s="9"/>
    </row>
    <row r="11902" spans="2:2" x14ac:dyDescent="0.25">
      <c r="B11902" s="9"/>
    </row>
    <row r="11903" spans="2:2" x14ac:dyDescent="0.25">
      <c r="B11903" s="9"/>
    </row>
    <row r="11904" spans="2:2" x14ac:dyDescent="0.25">
      <c r="B11904" s="9"/>
    </row>
    <row r="11905" spans="2:2" x14ac:dyDescent="0.25">
      <c r="B11905" s="9"/>
    </row>
    <row r="11906" spans="2:2" x14ac:dyDescent="0.25">
      <c r="B11906" s="9"/>
    </row>
    <row r="11907" spans="2:2" x14ac:dyDescent="0.25">
      <c r="B11907" s="9"/>
    </row>
    <row r="11908" spans="2:2" x14ac:dyDescent="0.25">
      <c r="B11908" s="9"/>
    </row>
    <row r="11909" spans="2:2" x14ac:dyDescent="0.25">
      <c r="B11909" s="9"/>
    </row>
    <row r="11910" spans="2:2" x14ac:dyDescent="0.25">
      <c r="B11910" s="9"/>
    </row>
    <row r="11911" spans="2:2" x14ac:dyDescent="0.25">
      <c r="B11911" s="9"/>
    </row>
    <row r="11912" spans="2:2" x14ac:dyDescent="0.25">
      <c r="B11912" s="9"/>
    </row>
    <row r="11913" spans="2:2" x14ac:dyDescent="0.25">
      <c r="B11913" s="9"/>
    </row>
    <row r="11914" spans="2:2" x14ac:dyDescent="0.25">
      <c r="B11914" s="9"/>
    </row>
    <row r="11915" spans="2:2" x14ac:dyDescent="0.25">
      <c r="B11915" s="9"/>
    </row>
    <row r="11916" spans="2:2" x14ac:dyDescent="0.25">
      <c r="B11916" s="9"/>
    </row>
    <row r="11917" spans="2:2" x14ac:dyDescent="0.25">
      <c r="B11917" s="9"/>
    </row>
    <row r="11918" spans="2:2" x14ac:dyDescent="0.25">
      <c r="B11918" s="9"/>
    </row>
    <row r="11919" spans="2:2" x14ac:dyDescent="0.25">
      <c r="B11919" s="9"/>
    </row>
    <row r="11920" spans="2:2" x14ac:dyDescent="0.25">
      <c r="B11920" s="9"/>
    </row>
    <row r="11921" spans="2:2" x14ac:dyDescent="0.25">
      <c r="B11921" s="9"/>
    </row>
    <row r="11922" spans="2:2" x14ac:dyDescent="0.25">
      <c r="B11922" s="9"/>
    </row>
    <row r="11923" spans="2:2" x14ac:dyDescent="0.25">
      <c r="B11923" s="9"/>
    </row>
    <row r="11924" spans="2:2" x14ac:dyDescent="0.25">
      <c r="B11924" s="9"/>
    </row>
    <row r="11925" spans="2:2" x14ac:dyDescent="0.25">
      <c r="B11925" s="9"/>
    </row>
    <row r="11926" spans="2:2" x14ac:dyDescent="0.25">
      <c r="B11926" s="9"/>
    </row>
    <row r="11927" spans="2:2" x14ac:dyDescent="0.25">
      <c r="B11927" s="9"/>
    </row>
    <row r="11928" spans="2:2" x14ac:dyDescent="0.25">
      <c r="B11928" s="9"/>
    </row>
    <row r="11929" spans="2:2" x14ac:dyDescent="0.25">
      <c r="B11929" s="9"/>
    </row>
    <row r="11930" spans="2:2" x14ac:dyDescent="0.25">
      <c r="B11930" s="9"/>
    </row>
    <row r="11931" spans="2:2" x14ac:dyDescent="0.25">
      <c r="B11931" s="9"/>
    </row>
    <row r="11932" spans="2:2" x14ac:dyDescent="0.25">
      <c r="B11932" s="9"/>
    </row>
    <row r="11933" spans="2:2" x14ac:dyDescent="0.25">
      <c r="B11933" s="9"/>
    </row>
    <row r="11934" spans="2:2" x14ac:dyDescent="0.25">
      <c r="B11934" s="9"/>
    </row>
    <row r="11935" spans="2:2" x14ac:dyDescent="0.25">
      <c r="B11935" s="9"/>
    </row>
    <row r="11936" spans="2:2" x14ac:dyDescent="0.25">
      <c r="B11936" s="9"/>
    </row>
    <row r="11937" spans="2:2" x14ac:dyDescent="0.25">
      <c r="B11937" s="9"/>
    </row>
    <row r="11938" spans="2:2" x14ac:dyDescent="0.25">
      <c r="B11938" s="9"/>
    </row>
    <row r="11939" spans="2:2" x14ac:dyDescent="0.25">
      <c r="B11939" s="9"/>
    </row>
    <row r="11940" spans="2:2" x14ac:dyDescent="0.25">
      <c r="B11940" s="9"/>
    </row>
    <row r="11941" spans="2:2" x14ac:dyDescent="0.25">
      <c r="B11941" s="9"/>
    </row>
    <row r="11942" spans="2:2" x14ac:dyDescent="0.25">
      <c r="B11942" s="9"/>
    </row>
    <row r="11943" spans="2:2" x14ac:dyDescent="0.25">
      <c r="B11943" s="9"/>
    </row>
    <row r="11944" spans="2:2" x14ac:dyDescent="0.25">
      <c r="B11944" s="9"/>
    </row>
    <row r="11945" spans="2:2" x14ac:dyDescent="0.25">
      <c r="B11945" s="9"/>
    </row>
    <row r="11946" spans="2:2" x14ac:dyDescent="0.25">
      <c r="B11946" s="9"/>
    </row>
    <row r="11947" spans="2:2" x14ac:dyDescent="0.25">
      <c r="B11947" s="9"/>
    </row>
    <row r="11948" spans="2:2" x14ac:dyDescent="0.25">
      <c r="B11948" s="9"/>
    </row>
    <row r="11949" spans="2:2" x14ac:dyDescent="0.25">
      <c r="B11949" s="9"/>
    </row>
    <row r="11950" spans="2:2" x14ac:dyDescent="0.25">
      <c r="B11950" s="9"/>
    </row>
    <row r="11951" spans="2:2" x14ac:dyDescent="0.25">
      <c r="B11951" s="9"/>
    </row>
    <row r="11952" spans="2:2" x14ac:dyDescent="0.25">
      <c r="B11952" s="9"/>
    </row>
    <row r="11953" spans="2:2" x14ac:dyDescent="0.25">
      <c r="B11953" s="9"/>
    </row>
    <row r="11954" spans="2:2" x14ac:dyDescent="0.25">
      <c r="B11954" s="9"/>
    </row>
    <row r="11955" spans="2:2" x14ac:dyDescent="0.25">
      <c r="B11955" s="9"/>
    </row>
    <row r="11956" spans="2:2" x14ac:dyDescent="0.25">
      <c r="B11956" s="9"/>
    </row>
    <row r="11957" spans="2:2" x14ac:dyDescent="0.25">
      <c r="B11957" s="9"/>
    </row>
    <row r="11958" spans="2:2" x14ac:dyDescent="0.25">
      <c r="B11958" s="9"/>
    </row>
    <row r="11959" spans="2:2" x14ac:dyDescent="0.25">
      <c r="B11959" s="9"/>
    </row>
    <row r="11960" spans="2:2" x14ac:dyDescent="0.25">
      <c r="B11960" s="9"/>
    </row>
    <row r="11961" spans="2:2" x14ac:dyDescent="0.25">
      <c r="B11961" s="9"/>
    </row>
    <row r="11962" spans="2:2" x14ac:dyDescent="0.25">
      <c r="B11962" s="9"/>
    </row>
    <row r="11963" spans="2:2" x14ac:dyDescent="0.25">
      <c r="B11963" s="9"/>
    </row>
    <row r="11964" spans="2:2" x14ac:dyDescent="0.25">
      <c r="B11964" s="9"/>
    </row>
    <row r="11965" spans="2:2" x14ac:dyDescent="0.25">
      <c r="B11965" s="9"/>
    </row>
    <row r="11966" spans="2:2" x14ac:dyDescent="0.25">
      <c r="B11966" s="9"/>
    </row>
    <row r="11967" spans="2:2" x14ac:dyDescent="0.25">
      <c r="B11967" s="9"/>
    </row>
    <row r="11968" spans="2:2" x14ac:dyDescent="0.25">
      <c r="B11968" s="9"/>
    </row>
    <row r="11969" spans="2:2" x14ac:dyDescent="0.25">
      <c r="B11969" s="9"/>
    </row>
    <row r="11970" spans="2:2" x14ac:dyDescent="0.25">
      <c r="B11970" s="9"/>
    </row>
    <row r="11971" spans="2:2" x14ac:dyDescent="0.25">
      <c r="B11971" s="9"/>
    </row>
    <row r="11972" spans="2:2" x14ac:dyDescent="0.25">
      <c r="B11972" s="9"/>
    </row>
    <row r="11973" spans="2:2" x14ac:dyDescent="0.25">
      <c r="B11973" s="9"/>
    </row>
    <row r="11974" spans="2:2" x14ac:dyDescent="0.25">
      <c r="B11974" s="9"/>
    </row>
    <row r="11975" spans="2:2" x14ac:dyDescent="0.25">
      <c r="B11975" s="9"/>
    </row>
    <row r="11976" spans="2:2" x14ac:dyDescent="0.25">
      <c r="B11976" s="9"/>
    </row>
    <row r="11977" spans="2:2" x14ac:dyDescent="0.25">
      <c r="B11977" s="9"/>
    </row>
    <row r="11978" spans="2:2" x14ac:dyDescent="0.25">
      <c r="B11978" s="9"/>
    </row>
    <row r="11979" spans="2:2" x14ac:dyDescent="0.25">
      <c r="B11979" s="9"/>
    </row>
    <row r="11980" spans="2:2" x14ac:dyDescent="0.25">
      <c r="B11980" s="9"/>
    </row>
    <row r="11981" spans="2:2" x14ac:dyDescent="0.25">
      <c r="B11981" s="9"/>
    </row>
    <row r="11982" spans="2:2" x14ac:dyDescent="0.25">
      <c r="B11982" s="9"/>
    </row>
    <row r="11983" spans="2:2" x14ac:dyDescent="0.25">
      <c r="B11983" s="9"/>
    </row>
    <row r="11984" spans="2:2" x14ac:dyDescent="0.25">
      <c r="B11984" s="9"/>
    </row>
    <row r="11985" spans="2:2" x14ac:dyDescent="0.25">
      <c r="B11985" s="9"/>
    </row>
    <row r="11986" spans="2:2" x14ac:dyDescent="0.25">
      <c r="B11986" s="9"/>
    </row>
    <row r="11987" spans="2:2" x14ac:dyDescent="0.25">
      <c r="B11987" s="9"/>
    </row>
    <row r="11988" spans="2:2" x14ac:dyDescent="0.25">
      <c r="B11988" s="9"/>
    </row>
    <row r="11989" spans="2:2" x14ac:dyDescent="0.25">
      <c r="B11989" s="9"/>
    </row>
    <row r="11990" spans="2:2" x14ac:dyDescent="0.25">
      <c r="B11990" s="9"/>
    </row>
    <row r="11991" spans="2:2" x14ac:dyDescent="0.25">
      <c r="B11991" s="9"/>
    </row>
    <row r="11992" spans="2:2" x14ac:dyDescent="0.25">
      <c r="B11992" s="9"/>
    </row>
    <row r="11993" spans="2:2" x14ac:dyDescent="0.25">
      <c r="B11993" s="9"/>
    </row>
    <row r="11994" spans="2:2" x14ac:dyDescent="0.25">
      <c r="B11994" s="9"/>
    </row>
    <row r="11995" spans="2:2" x14ac:dyDescent="0.25">
      <c r="B11995" s="9"/>
    </row>
    <row r="11996" spans="2:2" x14ac:dyDescent="0.25">
      <c r="B11996" s="9"/>
    </row>
    <row r="11997" spans="2:2" x14ac:dyDescent="0.25">
      <c r="B11997" s="9"/>
    </row>
    <row r="11998" spans="2:2" x14ac:dyDescent="0.25">
      <c r="B11998" s="9"/>
    </row>
    <row r="11999" spans="2:2" x14ac:dyDescent="0.25">
      <c r="B11999" s="9"/>
    </row>
    <row r="12000" spans="2:2" x14ac:dyDescent="0.25">
      <c r="B12000" s="9"/>
    </row>
    <row r="12001" spans="2:2" x14ac:dyDescent="0.25">
      <c r="B12001" s="9"/>
    </row>
    <row r="12002" spans="2:2" x14ac:dyDescent="0.25">
      <c r="B12002" s="9"/>
    </row>
    <row r="12003" spans="2:2" x14ac:dyDescent="0.25">
      <c r="B12003" s="9"/>
    </row>
    <row r="12004" spans="2:2" x14ac:dyDescent="0.25">
      <c r="B12004" s="9"/>
    </row>
    <row r="12005" spans="2:2" x14ac:dyDescent="0.25">
      <c r="B12005" s="9"/>
    </row>
    <row r="12006" spans="2:2" x14ac:dyDescent="0.25">
      <c r="B12006" s="9"/>
    </row>
    <row r="12007" spans="2:2" x14ac:dyDescent="0.25">
      <c r="B12007" s="9"/>
    </row>
    <row r="12008" spans="2:2" x14ac:dyDescent="0.25">
      <c r="B12008" s="9"/>
    </row>
    <row r="12009" spans="2:2" x14ac:dyDescent="0.25">
      <c r="B12009" s="9"/>
    </row>
    <row r="12010" spans="2:2" x14ac:dyDescent="0.25">
      <c r="B12010" s="9"/>
    </row>
    <row r="12011" spans="2:2" x14ac:dyDescent="0.25">
      <c r="B12011" s="9"/>
    </row>
    <row r="12012" spans="2:2" x14ac:dyDescent="0.25">
      <c r="B12012" s="9"/>
    </row>
    <row r="12013" spans="2:2" x14ac:dyDescent="0.25">
      <c r="B12013" s="9"/>
    </row>
    <row r="12014" spans="2:2" x14ac:dyDescent="0.25">
      <c r="B12014" s="9"/>
    </row>
    <row r="12015" spans="2:2" x14ac:dyDescent="0.25">
      <c r="B12015" s="9"/>
    </row>
    <row r="12016" spans="2:2" x14ac:dyDescent="0.25">
      <c r="B12016" s="9"/>
    </row>
    <row r="12017" spans="2:2" x14ac:dyDescent="0.25">
      <c r="B12017" s="9"/>
    </row>
    <row r="12018" spans="2:2" x14ac:dyDescent="0.25">
      <c r="B12018" s="9"/>
    </row>
    <row r="12019" spans="2:2" x14ac:dyDescent="0.25">
      <c r="B12019" s="9"/>
    </row>
    <row r="12020" spans="2:2" x14ac:dyDescent="0.25">
      <c r="B12020" s="9"/>
    </row>
    <row r="12021" spans="2:2" x14ac:dyDescent="0.25">
      <c r="B12021" s="9"/>
    </row>
    <row r="12022" spans="2:2" x14ac:dyDescent="0.25">
      <c r="B12022" s="9"/>
    </row>
    <row r="12023" spans="2:2" x14ac:dyDescent="0.25">
      <c r="B12023" s="9"/>
    </row>
    <row r="12024" spans="2:2" x14ac:dyDescent="0.25">
      <c r="B12024" s="9"/>
    </row>
    <row r="12025" spans="2:2" x14ac:dyDescent="0.25">
      <c r="B12025" s="9"/>
    </row>
    <row r="12026" spans="2:2" x14ac:dyDescent="0.25">
      <c r="B12026" s="9"/>
    </row>
    <row r="12027" spans="2:2" x14ac:dyDescent="0.25">
      <c r="B12027" s="9"/>
    </row>
    <row r="12028" spans="2:2" x14ac:dyDescent="0.25">
      <c r="B12028" s="9"/>
    </row>
    <row r="12029" spans="2:2" x14ac:dyDescent="0.25">
      <c r="B12029" s="9"/>
    </row>
    <row r="12030" spans="2:2" x14ac:dyDescent="0.25">
      <c r="B12030" s="9"/>
    </row>
    <row r="12031" spans="2:2" x14ac:dyDescent="0.25">
      <c r="B12031" s="9"/>
    </row>
    <row r="12032" spans="2:2" x14ac:dyDescent="0.25">
      <c r="B12032" s="9"/>
    </row>
    <row r="12033" spans="2:2" x14ac:dyDescent="0.25">
      <c r="B12033" s="9"/>
    </row>
    <row r="12034" spans="2:2" x14ac:dyDescent="0.25">
      <c r="B12034" s="9"/>
    </row>
    <row r="12035" spans="2:2" x14ac:dyDescent="0.25">
      <c r="B12035" s="9"/>
    </row>
    <row r="12036" spans="2:2" x14ac:dyDescent="0.25">
      <c r="B12036" s="9"/>
    </row>
    <row r="12037" spans="2:2" x14ac:dyDescent="0.25">
      <c r="B12037" s="9"/>
    </row>
    <row r="12038" spans="2:2" x14ac:dyDescent="0.25">
      <c r="B12038" s="9"/>
    </row>
    <row r="12039" spans="2:2" x14ac:dyDescent="0.25">
      <c r="B12039" s="9"/>
    </row>
    <row r="12040" spans="2:2" x14ac:dyDescent="0.25">
      <c r="B12040" s="9"/>
    </row>
    <row r="12041" spans="2:2" x14ac:dyDescent="0.25">
      <c r="B12041" s="9"/>
    </row>
    <row r="12042" spans="2:2" x14ac:dyDescent="0.25">
      <c r="B12042" s="9"/>
    </row>
    <row r="12043" spans="2:2" x14ac:dyDescent="0.25">
      <c r="B12043" s="9"/>
    </row>
    <row r="12044" spans="2:2" x14ac:dyDescent="0.25">
      <c r="B12044" s="9"/>
    </row>
    <row r="12045" spans="2:2" x14ac:dyDescent="0.25">
      <c r="B12045" s="9"/>
    </row>
    <row r="12046" spans="2:2" x14ac:dyDescent="0.25">
      <c r="B12046" s="9"/>
    </row>
    <row r="12047" spans="2:2" x14ac:dyDescent="0.25">
      <c r="B12047" s="9"/>
    </row>
    <row r="12048" spans="2:2" x14ac:dyDescent="0.25">
      <c r="B12048" s="9"/>
    </row>
    <row r="12049" spans="2:2" x14ac:dyDescent="0.25">
      <c r="B12049" s="9"/>
    </row>
    <row r="12050" spans="2:2" x14ac:dyDescent="0.25">
      <c r="B12050" s="9"/>
    </row>
    <row r="12051" spans="2:2" x14ac:dyDescent="0.25">
      <c r="B12051" s="9"/>
    </row>
    <row r="12052" spans="2:2" x14ac:dyDescent="0.25">
      <c r="B12052" s="9"/>
    </row>
    <row r="12053" spans="2:2" x14ac:dyDescent="0.25">
      <c r="B12053" s="9"/>
    </row>
    <row r="12054" spans="2:2" x14ac:dyDescent="0.25">
      <c r="B12054" s="9"/>
    </row>
    <row r="12055" spans="2:2" x14ac:dyDescent="0.25">
      <c r="B12055" s="9"/>
    </row>
    <row r="12056" spans="2:2" x14ac:dyDescent="0.25">
      <c r="B12056" s="9"/>
    </row>
    <row r="12057" spans="2:2" x14ac:dyDescent="0.25">
      <c r="B12057" s="9"/>
    </row>
    <row r="12058" spans="2:2" x14ac:dyDescent="0.25">
      <c r="B12058" s="9"/>
    </row>
    <row r="12059" spans="2:2" x14ac:dyDescent="0.25">
      <c r="B12059" s="9"/>
    </row>
    <row r="12060" spans="2:2" x14ac:dyDescent="0.25">
      <c r="B12060" s="9"/>
    </row>
    <row r="12061" spans="2:2" x14ac:dyDescent="0.25">
      <c r="B12061" s="9"/>
    </row>
    <row r="12062" spans="2:2" x14ac:dyDescent="0.25">
      <c r="B12062" s="9"/>
    </row>
    <row r="12063" spans="2:2" x14ac:dyDescent="0.25">
      <c r="B12063" s="9"/>
    </row>
    <row r="12064" spans="2:2" x14ac:dyDescent="0.25">
      <c r="B12064" s="9"/>
    </row>
    <row r="12065" spans="2:2" x14ac:dyDescent="0.25">
      <c r="B12065" s="9"/>
    </row>
    <row r="12066" spans="2:2" x14ac:dyDescent="0.25">
      <c r="B12066" s="9"/>
    </row>
    <row r="12067" spans="2:2" x14ac:dyDescent="0.25">
      <c r="B12067" s="9"/>
    </row>
    <row r="12068" spans="2:2" x14ac:dyDescent="0.25">
      <c r="B12068" s="9"/>
    </row>
    <row r="12069" spans="2:2" x14ac:dyDescent="0.25">
      <c r="B12069" s="9"/>
    </row>
    <row r="12070" spans="2:2" x14ac:dyDescent="0.25">
      <c r="B12070" s="9"/>
    </row>
    <row r="12071" spans="2:2" x14ac:dyDescent="0.25">
      <c r="B12071" s="9"/>
    </row>
    <row r="12072" spans="2:2" x14ac:dyDescent="0.25">
      <c r="B12072" s="9"/>
    </row>
    <row r="12073" spans="2:2" x14ac:dyDescent="0.25">
      <c r="B12073" s="9"/>
    </row>
    <row r="12074" spans="2:2" x14ac:dyDescent="0.25">
      <c r="B12074" s="9"/>
    </row>
    <row r="12075" spans="2:2" x14ac:dyDescent="0.25">
      <c r="B12075" s="9"/>
    </row>
    <row r="12076" spans="2:2" x14ac:dyDescent="0.25">
      <c r="B12076" s="9"/>
    </row>
    <row r="12077" spans="2:2" x14ac:dyDescent="0.25">
      <c r="B12077" s="9"/>
    </row>
    <row r="12078" spans="2:2" x14ac:dyDescent="0.25">
      <c r="B12078" s="9"/>
    </row>
    <row r="12079" spans="2:2" x14ac:dyDescent="0.25">
      <c r="B12079" s="9"/>
    </row>
    <row r="12080" spans="2:2" x14ac:dyDescent="0.25">
      <c r="B12080" s="9"/>
    </row>
    <row r="12081" spans="2:2" x14ac:dyDescent="0.25">
      <c r="B12081" s="9"/>
    </row>
    <row r="12082" spans="2:2" x14ac:dyDescent="0.25">
      <c r="B12082" s="9"/>
    </row>
    <row r="12083" spans="2:2" x14ac:dyDescent="0.25">
      <c r="B12083" s="9"/>
    </row>
    <row r="12084" spans="2:2" x14ac:dyDescent="0.25">
      <c r="B12084" s="9"/>
    </row>
    <row r="12085" spans="2:2" x14ac:dyDescent="0.25">
      <c r="B12085" s="9"/>
    </row>
    <row r="12086" spans="2:2" x14ac:dyDescent="0.25">
      <c r="B12086" s="9"/>
    </row>
    <row r="12087" spans="2:2" x14ac:dyDescent="0.25">
      <c r="B12087" s="9"/>
    </row>
    <row r="12088" spans="2:2" x14ac:dyDescent="0.25">
      <c r="B12088" s="9"/>
    </row>
    <row r="12089" spans="2:2" x14ac:dyDescent="0.25">
      <c r="B12089" s="9"/>
    </row>
    <row r="12090" spans="2:2" x14ac:dyDescent="0.25">
      <c r="B12090" s="9"/>
    </row>
    <row r="12091" spans="2:2" x14ac:dyDescent="0.25">
      <c r="B12091" s="9"/>
    </row>
    <row r="12092" spans="2:2" x14ac:dyDescent="0.25">
      <c r="B12092" s="9"/>
    </row>
    <row r="12093" spans="2:2" x14ac:dyDescent="0.25">
      <c r="B12093" s="9"/>
    </row>
    <row r="12094" spans="2:2" x14ac:dyDescent="0.25">
      <c r="B12094" s="9"/>
    </row>
    <row r="12095" spans="2:2" x14ac:dyDescent="0.25">
      <c r="B12095" s="9"/>
    </row>
    <row r="12096" spans="2:2" x14ac:dyDescent="0.25">
      <c r="B12096" s="9"/>
    </row>
    <row r="12097" spans="2:2" x14ac:dyDescent="0.25">
      <c r="B12097" s="9"/>
    </row>
    <row r="12098" spans="2:2" x14ac:dyDescent="0.25">
      <c r="B12098" s="9"/>
    </row>
    <row r="12099" spans="2:2" x14ac:dyDescent="0.25">
      <c r="B12099" s="9"/>
    </row>
    <row r="12100" spans="2:2" x14ac:dyDescent="0.25">
      <c r="B12100" s="9"/>
    </row>
    <row r="12101" spans="2:2" x14ac:dyDescent="0.25">
      <c r="B12101" s="9"/>
    </row>
    <row r="12102" spans="2:2" x14ac:dyDescent="0.25">
      <c r="B12102" s="9"/>
    </row>
    <row r="12103" spans="2:2" x14ac:dyDescent="0.25">
      <c r="B12103" s="9"/>
    </row>
    <row r="12104" spans="2:2" x14ac:dyDescent="0.25">
      <c r="B12104" s="9"/>
    </row>
    <row r="12105" spans="2:2" x14ac:dyDescent="0.25">
      <c r="B12105" s="9"/>
    </row>
    <row r="12106" spans="2:2" x14ac:dyDescent="0.25">
      <c r="B12106" s="9"/>
    </row>
    <row r="12107" spans="2:2" x14ac:dyDescent="0.25">
      <c r="B12107" s="9"/>
    </row>
    <row r="12108" spans="2:2" x14ac:dyDescent="0.25">
      <c r="B12108" s="9"/>
    </row>
    <row r="12109" spans="2:2" x14ac:dyDescent="0.25">
      <c r="B12109" s="9"/>
    </row>
    <row r="12110" spans="2:2" x14ac:dyDescent="0.25">
      <c r="B12110" s="9"/>
    </row>
    <row r="12111" spans="2:2" x14ac:dyDescent="0.25">
      <c r="B12111" s="9"/>
    </row>
    <row r="12112" spans="2:2" x14ac:dyDescent="0.25">
      <c r="B12112" s="9"/>
    </row>
    <row r="12113" spans="2:2" x14ac:dyDescent="0.25">
      <c r="B12113" s="9"/>
    </row>
    <row r="12114" spans="2:2" x14ac:dyDescent="0.25">
      <c r="B12114" s="9"/>
    </row>
    <row r="12115" spans="2:2" x14ac:dyDescent="0.25">
      <c r="B12115" s="9"/>
    </row>
    <row r="12116" spans="2:2" x14ac:dyDescent="0.25">
      <c r="B12116" s="9"/>
    </row>
    <row r="12117" spans="2:2" x14ac:dyDescent="0.25">
      <c r="B12117" s="9"/>
    </row>
    <row r="12118" spans="2:2" x14ac:dyDescent="0.25">
      <c r="B12118" s="9"/>
    </row>
    <row r="12119" spans="2:2" x14ac:dyDescent="0.25">
      <c r="B12119" s="9"/>
    </row>
    <row r="12120" spans="2:2" x14ac:dyDescent="0.25">
      <c r="B12120" s="9"/>
    </row>
    <row r="12121" spans="2:2" x14ac:dyDescent="0.25">
      <c r="B12121" s="9"/>
    </row>
    <row r="12122" spans="2:2" x14ac:dyDescent="0.25">
      <c r="B12122" s="9"/>
    </row>
    <row r="12123" spans="2:2" x14ac:dyDescent="0.25">
      <c r="B12123" s="9"/>
    </row>
    <row r="12124" spans="2:2" x14ac:dyDescent="0.25">
      <c r="B12124" s="9"/>
    </row>
    <row r="12125" spans="2:2" x14ac:dyDescent="0.25">
      <c r="B12125" s="9"/>
    </row>
    <row r="12126" spans="2:2" x14ac:dyDescent="0.25">
      <c r="B12126" s="9"/>
    </row>
    <row r="12127" spans="2:2" x14ac:dyDescent="0.25">
      <c r="B12127" s="9"/>
    </row>
    <row r="12128" spans="2:2" x14ac:dyDescent="0.25">
      <c r="B12128" s="9"/>
    </row>
    <row r="12129" spans="2:2" x14ac:dyDescent="0.25">
      <c r="B12129" s="9"/>
    </row>
    <row r="12130" spans="2:2" x14ac:dyDescent="0.25">
      <c r="B12130" s="9"/>
    </row>
    <row r="12131" spans="2:2" x14ac:dyDescent="0.25">
      <c r="B12131" s="9"/>
    </row>
    <row r="12132" spans="2:2" x14ac:dyDescent="0.25">
      <c r="B12132" s="9"/>
    </row>
    <row r="12133" spans="2:2" x14ac:dyDescent="0.25">
      <c r="B12133" s="9"/>
    </row>
    <row r="12134" spans="2:2" x14ac:dyDescent="0.25">
      <c r="B12134" s="9"/>
    </row>
    <row r="12135" spans="2:2" x14ac:dyDescent="0.25">
      <c r="B12135" s="9"/>
    </row>
    <row r="12136" spans="2:2" x14ac:dyDescent="0.25">
      <c r="B12136" s="9"/>
    </row>
    <row r="12137" spans="2:2" x14ac:dyDescent="0.25">
      <c r="B12137" s="9"/>
    </row>
    <row r="12138" spans="2:2" x14ac:dyDescent="0.25">
      <c r="B12138" s="9"/>
    </row>
    <row r="12139" spans="2:2" x14ac:dyDescent="0.25">
      <c r="B12139" s="9"/>
    </row>
    <row r="12140" spans="2:2" x14ac:dyDescent="0.25">
      <c r="B12140" s="9"/>
    </row>
    <row r="12141" spans="2:2" x14ac:dyDescent="0.25">
      <c r="B12141" s="9"/>
    </row>
    <row r="12142" spans="2:2" x14ac:dyDescent="0.25">
      <c r="B12142" s="9"/>
    </row>
    <row r="12143" spans="2:2" x14ac:dyDescent="0.25">
      <c r="B12143" s="9"/>
    </row>
    <row r="12144" spans="2:2" x14ac:dyDescent="0.25">
      <c r="B12144" s="9"/>
    </row>
    <row r="12145" spans="2:2" x14ac:dyDescent="0.25">
      <c r="B12145" s="9"/>
    </row>
    <row r="12146" spans="2:2" x14ac:dyDescent="0.25">
      <c r="B12146" s="9"/>
    </row>
    <row r="12147" spans="2:2" x14ac:dyDescent="0.25">
      <c r="B12147" s="9"/>
    </row>
    <row r="12148" spans="2:2" x14ac:dyDescent="0.25">
      <c r="B12148" s="9"/>
    </row>
    <row r="12149" spans="2:2" x14ac:dyDescent="0.25">
      <c r="B12149" s="9"/>
    </row>
    <row r="12150" spans="2:2" x14ac:dyDescent="0.25">
      <c r="B12150" s="9"/>
    </row>
    <row r="12151" spans="2:2" x14ac:dyDescent="0.25">
      <c r="B12151" s="9"/>
    </row>
    <row r="12152" spans="2:2" x14ac:dyDescent="0.25">
      <c r="B12152" s="9"/>
    </row>
    <row r="12153" spans="2:2" x14ac:dyDescent="0.25">
      <c r="B12153" s="9"/>
    </row>
    <row r="12154" spans="2:2" x14ac:dyDescent="0.25">
      <c r="B12154" s="9"/>
    </row>
    <row r="12155" spans="2:2" x14ac:dyDescent="0.25">
      <c r="B12155" s="9"/>
    </row>
    <row r="12156" spans="2:2" x14ac:dyDescent="0.25">
      <c r="B12156" s="9"/>
    </row>
    <row r="12157" spans="2:2" x14ac:dyDescent="0.25">
      <c r="B12157" s="9"/>
    </row>
    <row r="12158" spans="2:2" x14ac:dyDescent="0.25">
      <c r="B12158" s="9"/>
    </row>
    <row r="12159" spans="2:2" x14ac:dyDescent="0.25">
      <c r="B12159" s="9"/>
    </row>
    <row r="12160" spans="2:2" x14ac:dyDescent="0.25">
      <c r="B12160" s="9"/>
    </row>
    <row r="12161" spans="2:2" x14ac:dyDescent="0.25">
      <c r="B12161" s="9"/>
    </row>
    <row r="12162" spans="2:2" x14ac:dyDescent="0.25">
      <c r="B12162" s="9"/>
    </row>
    <row r="12163" spans="2:2" x14ac:dyDescent="0.25">
      <c r="B12163" s="9"/>
    </row>
    <row r="12164" spans="2:2" x14ac:dyDescent="0.25">
      <c r="B12164" s="9"/>
    </row>
    <row r="12165" spans="2:2" x14ac:dyDescent="0.25">
      <c r="B12165" s="9"/>
    </row>
    <row r="12166" spans="2:2" x14ac:dyDescent="0.25">
      <c r="B12166" s="9"/>
    </row>
    <row r="12167" spans="2:2" x14ac:dyDescent="0.25">
      <c r="B12167" s="9"/>
    </row>
    <row r="12168" spans="2:2" x14ac:dyDescent="0.25">
      <c r="B12168" s="9"/>
    </row>
    <row r="12169" spans="2:2" x14ac:dyDescent="0.25">
      <c r="B12169" s="9"/>
    </row>
    <row r="12170" spans="2:2" x14ac:dyDescent="0.25">
      <c r="B12170" s="9"/>
    </row>
    <row r="12171" spans="2:2" x14ac:dyDescent="0.25">
      <c r="B12171" s="9"/>
    </row>
    <row r="12172" spans="2:2" x14ac:dyDescent="0.25">
      <c r="B12172" s="9"/>
    </row>
    <row r="12173" spans="2:2" x14ac:dyDescent="0.25">
      <c r="B12173" s="9"/>
    </row>
    <row r="12174" spans="2:2" x14ac:dyDescent="0.25">
      <c r="B12174" s="9"/>
    </row>
    <row r="12175" spans="2:2" x14ac:dyDescent="0.25">
      <c r="B12175" s="9"/>
    </row>
    <row r="12176" spans="2:2" x14ac:dyDescent="0.25">
      <c r="B12176" s="9"/>
    </row>
    <row r="12177" spans="2:2" x14ac:dyDescent="0.25">
      <c r="B12177" s="9"/>
    </row>
    <row r="12178" spans="2:2" x14ac:dyDescent="0.25">
      <c r="B12178" s="9"/>
    </row>
    <row r="12179" spans="2:2" x14ac:dyDescent="0.25">
      <c r="B12179" s="9"/>
    </row>
    <row r="12180" spans="2:2" x14ac:dyDescent="0.25">
      <c r="B12180" s="9"/>
    </row>
    <row r="12181" spans="2:2" x14ac:dyDescent="0.25">
      <c r="B12181" s="9"/>
    </row>
    <row r="12182" spans="2:2" x14ac:dyDescent="0.25">
      <c r="B12182" s="9"/>
    </row>
    <row r="12183" spans="2:2" x14ac:dyDescent="0.25">
      <c r="B12183" s="9"/>
    </row>
    <row r="12184" spans="2:2" x14ac:dyDescent="0.25">
      <c r="B12184" s="9"/>
    </row>
    <row r="12185" spans="2:2" x14ac:dyDescent="0.25">
      <c r="B12185" s="9"/>
    </row>
    <row r="12186" spans="2:2" x14ac:dyDescent="0.25">
      <c r="B12186" s="9"/>
    </row>
    <row r="12187" spans="2:2" x14ac:dyDescent="0.25">
      <c r="B12187" s="9"/>
    </row>
    <row r="12188" spans="2:2" x14ac:dyDescent="0.25">
      <c r="B12188" s="9"/>
    </row>
    <row r="12189" spans="2:2" x14ac:dyDescent="0.25">
      <c r="B12189" s="9"/>
    </row>
    <row r="12190" spans="2:2" x14ac:dyDescent="0.25">
      <c r="B12190" s="9"/>
    </row>
    <row r="12191" spans="2:2" x14ac:dyDescent="0.25">
      <c r="B12191" s="9"/>
    </row>
    <row r="12192" spans="2:2" x14ac:dyDescent="0.25">
      <c r="B12192" s="9"/>
    </row>
    <row r="12193" spans="2:2" x14ac:dyDescent="0.25">
      <c r="B12193" s="9"/>
    </row>
    <row r="12194" spans="2:2" x14ac:dyDescent="0.25">
      <c r="B12194" s="9"/>
    </row>
    <row r="12195" spans="2:2" x14ac:dyDescent="0.25">
      <c r="B12195" s="9"/>
    </row>
    <row r="12196" spans="2:2" x14ac:dyDescent="0.25">
      <c r="B12196" s="9"/>
    </row>
    <row r="12197" spans="2:2" x14ac:dyDescent="0.25">
      <c r="B12197" s="9"/>
    </row>
    <row r="12198" spans="2:2" x14ac:dyDescent="0.25">
      <c r="B12198" s="9"/>
    </row>
    <row r="12199" spans="2:2" x14ac:dyDescent="0.25">
      <c r="B12199" s="9"/>
    </row>
    <row r="12200" spans="2:2" x14ac:dyDescent="0.25">
      <c r="B12200" s="9"/>
    </row>
    <row r="12201" spans="2:2" x14ac:dyDescent="0.25">
      <c r="B12201" s="9"/>
    </row>
    <row r="12202" spans="2:2" x14ac:dyDescent="0.25">
      <c r="B12202" s="9"/>
    </row>
    <row r="12203" spans="2:2" x14ac:dyDescent="0.25">
      <c r="B12203" s="9"/>
    </row>
    <row r="12204" spans="2:2" x14ac:dyDescent="0.25">
      <c r="B12204" s="9"/>
    </row>
    <row r="12205" spans="2:2" x14ac:dyDescent="0.25">
      <c r="B12205" s="9"/>
    </row>
    <row r="12206" spans="2:2" x14ac:dyDescent="0.25">
      <c r="B12206" s="9"/>
    </row>
    <row r="12207" spans="2:2" x14ac:dyDescent="0.25">
      <c r="B12207" s="9"/>
    </row>
    <row r="12208" spans="2:2" x14ac:dyDescent="0.25">
      <c r="B12208" s="9"/>
    </row>
    <row r="12209" spans="2:2" x14ac:dyDescent="0.25">
      <c r="B12209" s="9"/>
    </row>
    <row r="12210" spans="2:2" x14ac:dyDescent="0.25">
      <c r="B12210" s="9"/>
    </row>
    <row r="12211" spans="2:2" x14ac:dyDescent="0.25">
      <c r="B12211" s="9"/>
    </row>
    <row r="12212" spans="2:2" x14ac:dyDescent="0.25">
      <c r="B12212" s="9"/>
    </row>
    <row r="12213" spans="2:2" x14ac:dyDescent="0.25">
      <c r="B12213" s="9"/>
    </row>
    <row r="12214" spans="2:2" x14ac:dyDescent="0.25">
      <c r="B12214" s="9"/>
    </row>
    <row r="12215" spans="2:2" x14ac:dyDescent="0.25">
      <c r="B12215" s="9"/>
    </row>
    <row r="12216" spans="2:2" x14ac:dyDescent="0.25">
      <c r="B12216" s="9"/>
    </row>
    <row r="12217" spans="2:2" x14ac:dyDescent="0.25">
      <c r="B12217" s="9"/>
    </row>
    <row r="12218" spans="2:2" x14ac:dyDescent="0.25">
      <c r="B12218" s="9"/>
    </row>
    <row r="12219" spans="2:2" x14ac:dyDescent="0.25">
      <c r="B12219" s="9"/>
    </row>
    <row r="12220" spans="2:2" x14ac:dyDescent="0.25">
      <c r="B12220" s="9"/>
    </row>
    <row r="12221" spans="2:2" x14ac:dyDescent="0.25">
      <c r="B12221" s="9"/>
    </row>
    <row r="12222" spans="2:2" x14ac:dyDescent="0.25">
      <c r="B12222" s="9"/>
    </row>
    <row r="12223" spans="2:2" x14ac:dyDescent="0.25">
      <c r="B12223" s="9"/>
    </row>
    <row r="12224" spans="2:2" x14ac:dyDescent="0.25">
      <c r="B12224" s="9"/>
    </row>
    <row r="12225" spans="2:2" x14ac:dyDescent="0.25">
      <c r="B12225" s="9"/>
    </row>
    <row r="12226" spans="2:2" x14ac:dyDescent="0.25">
      <c r="B12226" s="9"/>
    </row>
    <row r="12227" spans="2:2" x14ac:dyDescent="0.25">
      <c r="B12227" s="9"/>
    </row>
    <row r="12228" spans="2:2" x14ac:dyDescent="0.25">
      <c r="B12228" s="9"/>
    </row>
    <row r="12229" spans="2:2" x14ac:dyDescent="0.25">
      <c r="B12229" s="9"/>
    </row>
    <row r="12230" spans="2:2" x14ac:dyDescent="0.25">
      <c r="B12230" s="9"/>
    </row>
    <row r="12231" spans="2:2" x14ac:dyDescent="0.25">
      <c r="B12231" s="9"/>
    </row>
    <row r="12232" spans="2:2" x14ac:dyDescent="0.25">
      <c r="B12232" s="9"/>
    </row>
    <row r="12233" spans="2:2" x14ac:dyDescent="0.25">
      <c r="B12233" s="9"/>
    </row>
    <row r="12234" spans="2:2" x14ac:dyDescent="0.25">
      <c r="B12234" s="9"/>
    </row>
    <row r="12235" spans="2:2" x14ac:dyDescent="0.25">
      <c r="B12235" s="9"/>
    </row>
    <row r="12236" spans="2:2" x14ac:dyDescent="0.25">
      <c r="B12236" s="9"/>
    </row>
    <row r="12237" spans="2:2" x14ac:dyDescent="0.25">
      <c r="B12237" s="9"/>
    </row>
    <row r="12238" spans="2:2" x14ac:dyDescent="0.25">
      <c r="B12238" s="9"/>
    </row>
    <row r="12239" spans="2:2" x14ac:dyDescent="0.25">
      <c r="B12239" s="9"/>
    </row>
    <row r="12240" spans="2:2" x14ac:dyDescent="0.25">
      <c r="B12240" s="9"/>
    </row>
    <row r="12241" spans="2:2" x14ac:dyDescent="0.25">
      <c r="B12241" s="9"/>
    </row>
    <row r="12242" spans="2:2" x14ac:dyDescent="0.25">
      <c r="B12242" s="9"/>
    </row>
    <row r="12243" spans="2:2" x14ac:dyDescent="0.25">
      <c r="B12243" s="9"/>
    </row>
    <row r="12244" spans="2:2" x14ac:dyDescent="0.25">
      <c r="B12244" s="9"/>
    </row>
    <row r="12245" spans="2:2" x14ac:dyDescent="0.25">
      <c r="B12245" s="9"/>
    </row>
    <row r="12246" spans="2:2" x14ac:dyDescent="0.25">
      <c r="B12246" s="9"/>
    </row>
    <row r="12247" spans="2:2" x14ac:dyDescent="0.25">
      <c r="B12247" s="9"/>
    </row>
    <row r="12248" spans="2:2" x14ac:dyDescent="0.25">
      <c r="B12248" s="9"/>
    </row>
    <row r="12249" spans="2:2" x14ac:dyDescent="0.25">
      <c r="B12249" s="9"/>
    </row>
    <row r="12250" spans="2:2" x14ac:dyDescent="0.25">
      <c r="B12250" s="9"/>
    </row>
    <row r="12251" spans="2:2" x14ac:dyDescent="0.25">
      <c r="B12251" s="9"/>
    </row>
    <row r="12252" spans="2:2" x14ac:dyDescent="0.25">
      <c r="B12252" s="9"/>
    </row>
    <row r="12253" spans="2:2" x14ac:dyDescent="0.25">
      <c r="B12253" s="9"/>
    </row>
    <row r="12254" spans="2:2" x14ac:dyDescent="0.25">
      <c r="B12254" s="9"/>
    </row>
    <row r="12255" spans="2:2" x14ac:dyDescent="0.25">
      <c r="B12255" s="9"/>
    </row>
    <row r="12256" spans="2:2" x14ac:dyDescent="0.25">
      <c r="B12256" s="9"/>
    </row>
    <row r="12257" spans="2:2" x14ac:dyDescent="0.25">
      <c r="B12257" s="9"/>
    </row>
    <row r="12258" spans="2:2" x14ac:dyDescent="0.25">
      <c r="B12258" s="9"/>
    </row>
    <row r="12259" spans="2:2" x14ac:dyDescent="0.25">
      <c r="B12259" s="9"/>
    </row>
    <row r="12260" spans="2:2" x14ac:dyDescent="0.25">
      <c r="B12260" s="9"/>
    </row>
    <row r="12261" spans="2:2" x14ac:dyDescent="0.25">
      <c r="B12261" s="9"/>
    </row>
    <row r="12262" spans="2:2" x14ac:dyDescent="0.25">
      <c r="B12262" s="9"/>
    </row>
    <row r="12263" spans="2:2" x14ac:dyDescent="0.25">
      <c r="B12263" s="9"/>
    </row>
    <row r="12264" spans="2:2" x14ac:dyDescent="0.25">
      <c r="B12264" s="9"/>
    </row>
    <row r="12265" spans="2:2" x14ac:dyDescent="0.25">
      <c r="B12265" s="9"/>
    </row>
    <row r="12266" spans="2:2" x14ac:dyDescent="0.25">
      <c r="B12266" s="9"/>
    </row>
    <row r="12267" spans="2:2" x14ac:dyDescent="0.25">
      <c r="B12267" s="9"/>
    </row>
    <row r="12268" spans="2:2" x14ac:dyDescent="0.25">
      <c r="B12268" s="9"/>
    </row>
    <row r="12269" spans="2:2" x14ac:dyDescent="0.25">
      <c r="B12269" s="9"/>
    </row>
    <row r="12270" spans="2:2" x14ac:dyDescent="0.25">
      <c r="B12270" s="9"/>
    </row>
    <row r="12271" spans="2:2" x14ac:dyDescent="0.25">
      <c r="B12271" s="9"/>
    </row>
    <row r="12272" spans="2:2" x14ac:dyDescent="0.25">
      <c r="B12272" s="9"/>
    </row>
    <row r="12273" spans="2:2" x14ac:dyDescent="0.25">
      <c r="B12273" s="9"/>
    </row>
    <row r="12274" spans="2:2" x14ac:dyDescent="0.25">
      <c r="B12274" s="9"/>
    </row>
    <row r="12275" spans="2:2" x14ac:dyDescent="0.25">
      <c r="B12275" s="9"/>
    </row>
    <row r="12276" spans="2:2" x14ac:dyDescent="0.25">
      <c r="B12276" s="9"/>
    </row>
    <row r="12277" spans="2:2" x14ac:dyDescent="0.25">
      <c r="B12277" s="9"/>
    </row>
    <row r="12278" spans="2:2" x14ac:dyDescent="0.25">
      <c r="B12278" s="9"/>
    </row>
    <row r="12279" spans="2:2" x14ac:dyDescent="0.25">
      <c r="B12279" s="9"/>
    </row>
    <row r="12280" spans="2:2" x14ac:dyDescent="0.25">
      <c r="B12280" s="9"/>
    </row>
    <row r="12281" spans="2:2" x14ac:dyDescent="0.25">
      <c r="B12281" s="9"/>
    </row>
    <row r="12282" spans="2:2" x14ac:dyDescent="0.25">
      <c r="B12282" s="9"/>
    </row>
    <row r="12283" spans="2:2" x14ac:dyDescent="0.25">
      <c r="B12283" s="9"/>
    </row>
    <row r="12284" spans="2:2" x14ac:dyDescent="0.25">
      <c r="B12284" s="9"/>
    </row>
    <row r="12285" spans="2:2" x14ac:dyDescent="0.25">
      <c r="B12285" s="9"/>
    </row>
    <row r="12286" spans="2:2" x14ac:dyDescent="0.25">
      <c r="B12286" s="9"/>
    </row>
    <row r="12287" spans="2:2" x14ac:dyDescent="0.25">
      <c r="B12287" s="9"/>
    </row>
    <row r="12288" spans="2:2" x14ac:dyDescent="0.25">
      <c r="B12288" s="9"/>
    </row>
    <row r="12289" spans="2:2" x14ac:dyDescent="0.25">
      <c r="B12289" s="9"/>
    </row>
    <row r="12290" spans="2:2" x14ac:dyDescent="0.25">
      <c r="B12290" s="9"/>
    </row>
    <row r="12291" spans="2:2" x14ac:dyDescent="0.25">
      <c r="B12291" s="9"/>
    </row>
    <row r="12292" spans="2:2" x14ac:dyDescent="0.25">
      <c r="B12292" s="9"/>
    </row>
    <row r="12293" spans="2:2" x14ac:dyDescent="0.25">
      <c r="B12293" s="9"/>
    </row>
    <row r="12294" spans="2:2" x14ac:dyDescent="0.25">
      <c r="B12294" s="9"/>
    </row>
    <row r="12295" spans="2:2" x14ac:dyDescent="0.25">
      <c r="B12295" s="9"/>
    </row>
    <row r="12296" spans="2:2" x14ac:dyDescent="0.25">
      <c r="B12296" s="9"/>
    </row>
    <row r="12297" spans="2:2" x14ac:dyDescent="0.25">
      <c r="B12297" s="9"/>
    </row>
    <row r="12298" spans="2:2" x14ac:dyDescent="0.25">
      <c r="B12298" s="9"/>
    </row>
    <row r="12299" spans="2:2" x14ac:dyDescent="0.25">
      <c r="B12299" s="9"/>
    </row>
    <row r="12300" spans="2:2" x14ac:dyDescent="0.25">
      <c r="B12300" s="9"/>
    </row>
    <row r="12301" spans="2:2" x14ac:dyDescent="0.25">
      <c r="B12301" s="9"/>
    </row>
    <row r="12302" spans="2:2" x14ac:dyDescent="0.25">
      <c r="B12302" s="9"/>
    </row>
    <row r="12303" spans="2:2" x14ac:dyDescent="0.25">
      <c r="B12303" s="9"/>
    </row>
    <row r="12304" spans="2:2" x14ac:dyDescent="0.25">
      <c r="B12304" s="9"/>
    </row>
    <row r="12305" spans="2:2" x14ac:dyDescent="0.25">
      <c r="B12305" s="9"/>
    </row>
    <row r="12306" spans="2:2" x14ac:dyDescent="0.25">
      <c r="B12306" s="9"/>
    </row>
    <row r="12307" spans="2:2" x14ac:dyDescent="0.25">
      <c r="B12307" s="9"/>
    </row>
    <row r="12308" spans="2:2" x14ac:dyDescent="0.25">
      <c r="B12308" s="9"/>
    </row>
    <row r="12309" spans="2:2" x14ac:dyDescent="0.25">
      <c r="B12309" s="9"/>
    </row>
    <row r="12310" spans="2:2" x14ac:dyDescent="0.25">
      <c r="B12310" s="9"/>
    </row>
    <row r="12311" spans="2:2" x14ac:dyDescent="0.25">
      <c r="B12311" s="9"/>
    </row>
    <row r="12312" spans="2:2" x14ac:dyDescent="0.25">
      <c r="B12312" s="9"/>
    </row>
    <row r="12313" spans="2:2" x14ac:dyDescent="0.25">
      <c r="B12313" s="9"/>
    </row>
    <row r="12314" spans="2:2" x14ac:dyDescent="0.25">
      <c r="B12314" s="9"/>
    </row>
    <row r="12315" spans="2:2" x14ac:dyDescent="0.25">
      <c r="B12315" s="9"/>
    </row>
    <row r="12316" spans="2:2" x14ac:dyDescent="0.25">
      <c r="B12316" s="9"/>
    </row>
    <row r="12317" spans="2:2" x14ac:dyDescent="0.25">
      <c r="B12317" s="9"/>
    </row>
    <row r="12318" spans="2:2" x14ac:dyDescent="0.25">
      <c r="B12318" s="9"/>
    </row>
    <row r="12319" spans="2:2" x14ac:dyDescent="0.25">
      <c r="B12319" s="9"/>
    </row>
    <row r="12320" spans="2:2" x14ac:dyDescent="0.25">
      <c r="B12320" s="9"/>
    </row>
    <row r="12321" spans="2:2" x14ac:dyDescent="0.25">
      <c r="B12321" s="9"/>
    </row>
    <row r="12322" spans="2:2" x14ac:dyDescent="0.25">
      <c r="B12322" s="9"/>
    </row>
    <row r="12323" spans="2:2" x14ac:dyDescent="0.25">
      <c r="B12323" s="9"/>
    </row>
    <row r="12324" spans="2:2" x14ac:dyDescent="0.25">
      <c r="B12324" s="9"/>
    </row>
    <row r="12325" spans="2:2" x14ac:dyDescent="0.25">
      <c r="B12325" s="9"/>
    </row>
    <row r="12326" spans="2:2" x14ac:dyDescent="0.25">
      <c r="B12326" s="9"/>
    </row>
    <row r="12327" spans="2:2" x14ac:dyDescent="0.25">
      <c r="B12327" s="9"/>
    </row>
    <row r="12328" spans="2:2" x14ac:dyDescent="0.25">
      <c r="B12328" s="9"/>
    </row>
    <row r="12329" spans="2:2" x14ac:dyDescent="0.25">
      <c r="B12329" s="9"/>
    </row>
    <row r="12330" spans="2:2" x14ac:dyDescent="0.25">
      <c r="B12330" s="9"/>
    </row>
    <row r="12331" spans="2:2" x14ac:dyDescent="0.25">
      <c r="B12331" s="9"/>
    </row>
    <row r="12332" spans="2:2" x14ac:dyDescent="0.25">
      <c r="B12332" s="9"/>
    </row>
    <row r="12333" spans="2:2" x14ac:dyDescent="0.25">
      <c r="B12333" s="9"/>
    </row>
    <row r="12334" spans="2:2" x14ac:dyDescent="0.25">
      <c r="B12334" s="9"/>
    </row>
    <row r="12335" spans="2:2" x14ac:dyDescent="0.25">
      <c r="B12335" s="9"/>
    </row>
    <row r="12336" spans="2:2" x14ac:dyDescent="0.25">
      <c r="B12336" s="9"/>
    </row>
    <row r="12337" spans="2:2" x14ac:dyDescent="0.25">
      <c r="B12337" s="9"/>
    </row>
    <row r="12338" spans="2:2" x14ac:dyDescent="0.25">
      <c r="B12338" s="9"/>
    </row>
    <row r="12339" spans="2:2" x14ac:dyDescent="0.25">
      <c r="B12339" s="9"/>
    </row>
    <row r="12340" spans="2:2" x14ac:dyDescent="0.25">
      <c r="B12340" s="9"/>
    </row>
    <row r="12341" spans="2:2" x14ac:dyDescent="0.25">
      <c r="B12341" s="9"/>
    </row>
    <row r="12342" spans="2:2" x14ac:dyDescent="0.25">
      <c r="B12342" s="9"/>
    </row>
    <row r="12343" spans="2:2" x14ac:dyDescent="0.25">
      <c r="B12343" s="9"/>
    </row>
    <row r="12344" spans="2:2" x14ac:dyDescent="0.25">
      <c r="B12344" s="9"/>
    </row>
    <row r="12345" spans="2:2" x14ac:dyDescent="0.25">
      <c r="B12345" s="9"/>
    </row>
    <row r="12346" spans="2:2" x14ac:dyDescent="0.25">
      <c r="B12346" s="9"/>
    </row>
    <row r="12347" spans="2:2" x14ac:dyDescent="0.25">
      <c r="B12347" s="9"/>
    </row>
    <row r="12348" spans="2:2" x14ac:dyDescent="0.25">
      <c r="B12348" s="9"/>
    </row>
    <row r="12349" spans="2:2" x14ac:dyDescent="0.25">
      <c r="B12349" s="9"/>
    </row>
    <row r="12350" spans="2:2" x14ac:dyDescent="0.25">
      <c r="B12350" s="9"/>
    </row>
    <row r="12351" spans="2:2" x14ac:dyDescent="0.25">
      <c r="B12351" s="9"/>
    </row>
    <row r="12352" spans="2:2" x14ac:dyDescent="0.25">
      <c r="B12352" s="9"/>
    </row>
    <row r="12353" spans="2:2" x14ac:dyDescent="0.25">
      <c r="B12353" s="9"/>
    </row>
    <row r="12354" spans="2:2" x14ac:dyDescent="0.25">
      <c r="B12354" s="9"/>
    </row>
    <row r="12355" spans="2:2" x14ac:dyDescent="0.25">
      <c r="B12355" s="9"/>
    </row>
    <row r="12356" spans="2:2" x14ac:dyDescent="0.25">
      <c r="B12356" s="9"/>
    </row>
    <row r="12357" spans="2:2" x14ac:dyDescent="0.25">
      <c r="B12357" s="9"/>
    </row>
    <row r="12358" spans="2:2" x14ac:dyDescent="0.25">
      <c r="B12358" s="9"/>
    </row>
    <row r="12359" spans="2:2" x14ac:dyDescent="0.25">
      <c r="B12359" s="9"/>
    </row>
    <row r="12360" spans="2:2" x14ac:dyDescent="0.25">
      <c r="B12360" s="9"/>
    </row>
    <row r="12361" spans="2:2" x14ac:dyDescent="0.25">
      <c r="B12361" s="9"/>
    </row>
    <row r="12362" spans="2:2" x14ac:dyDescent="0.25">
      <c r="B12362" s="9"/>
    </row>
    <row r="12363" spans="2:2" x14ac:dyDescent="0.25">
      <c r="B12363" s="9"/>
    </row>
    <row r="12364" spans="2:2" x14ac:dyDescent="0.25">
      <c r="B12364" s="9"/>
    </row>
    <row r="12365" spans="2:2" x14ac:dyDescent="0.25">
      <c r="B12365" s="9"/>
    </row>
    <row r="12366" spans="2:2" x14ac:dyDescent="0.25">
      <c r="B12366" s="9"/>
    </row>
    <row r="12367" spans="2:2" x14ac:dyDescent="0.25">
      <c r="B12367" s="9"/>
    </row>
    <row r="12368" spans="2:2" x14ac:dyDescent="0.25">
      <c r="B12368" s="9"/>
    </row>
    <row r="12369" spans="2:2" x14ac:dyDescent="0.25">
      <c r="B12369" s="9"/>
    </row>
    <row r="12370" spans="2:2" x14ac:dyDescent="0.25">
      <c r="B12370" s="9"/>
    </row>
    <row r="12371" spans="2:2" x14ac:dyDescent="0.25">
      <c r="B12371" s="9"/>
    </row>
    <row r="12372" spans="2:2" x14ac:dyDescent="0.25">
      <c r="B12372" s="9"/>
    </row>
    <row r="12373" spans="2:2" x14ac:dyDescent="0.25">
      <c r="B12373" s="9"/>
    </row>
    <row r="12374" spans="2:2" x14ac:dyDescent="0.25">
      <c r="B12374" s="9"/>
    </row>
    <row r="12375" spans="2:2" x14ac:dyDescent="0.25">
      <c r="B12375" s="9"/>
    </row>
    <row r="12376" spans="2:2" x14ac:dyDescent="0.25">
      <c r="B12376" s="9"/>
    </row>
    <row r="12377" spans="2:2" x14ac:dyDescent="0.25">
      <c r="B12377" s="9"/>
    </row>
    <row r="12378" spans="2:2" x14ac:dyDescent="0.25">
      <c r="B12378" s="9"/>
    </row>
    <row r="12379" spans="2:2" x14ac:dyDescent="0.25">
      <c r="B12379" s="9"/>
    </row>
    <row r="12380" spans="2:2" x14ac:dyDescent="0.25">
      <c r="B12380" s="9"/>
    </row>
    <row r="12381" spans="2:2" x14ac:dyDescent="0.25">
      <c r="B12381" s="9"/>
    </row>
    <row r="12382" spans="2:2" x14ac:dyDescent="0.25">
      <c r="B12382" s="9"/>
    </row>
    <row r="12383" spans="2:2" x14ac:dyDescent="0.25">
      <c r="B12383" s="9"/>
    </row>
    <row r="12384" spans="2:2" x14ac:dyDescent="0.25">
      <c r="B12384" s="9"/>
    </row>
    <row r="12385" spans="2:2" x14ac:dyDescent="0.25">
      <c r="B12385" s="9"/>
    </row>
    <row r="12386" spans="2:2" x14ac:dyDescent="0.25">
      <c r="B12386" s="9"/>
    </row>
    <row r="12387" spans="2:2" x14ac:dyDescent="0.25">
      <c r="B12387" s="9"/>
    </row>
    <row r="12388" spans="2:2" x14ac:dyDescent="0.25">
      <c r="B12388" s="9"/>
    </row>
    <row r="12389" spans="2:2" x14ac:dyDescent="0.25">
      <c r="B12389" s="9"/>
    </row>
    <row r="12390" spans="2:2" x14ac:dyDescent="0.25">
      <c r="B12390" s="9"/>
    </row>
    <row r="12391" spans="2:2" x14ac:dyDescent="0.25">
      <c r="B12391" s="9"/>
    </row>
    <row r="12392" spans="2:2" x14ac:dyDescent="0.25">
      <c r="B12392" s="9"/>
    </row>
    <row r="12393" spans="2:2" x14ac:dyDescent="0.25">
      <c r="B12393" s="9"/>
    </row>
    <row r="12394" spans="2:2" x14ac:dyDescent="0.25">
      <c r="B12394" s="9"/>
    </row>
    <row r="12395" spans="2:2" x14ac:dyDescent="0.25">
      <c r="B12395" s="9"/>
    </row>
    <row r="12396" spans="2:2" x14ac:dyDescent="0.25">
      <c r="B12396" s="9"/>
    </row>
    <row r="12397" spans="2:2" x14ac:dyDescent="0.25">
      <c r="B12397" s="9"/>
    </row>
    <row r="12398" spans="2:2" x14ac:dyDescent="0.25">
      <c r="B12398" s="9"/>
    </row>
    <row r="12399" spans="2:2" x14ac:dyDescent="0.25">
      <c r="B12399" s="9"/>
    </row>
    <row r="12400" spans="2:2" x14ac:dyDescent="0.25">
      <c r="B12400" s="9"/>
    </row>
    <row r="12401" spans="2:2" x14ac:dyDescent="0.25">
      <c r="B12401" s="9"/>
    </row>
    <row r="12402" spans="2:2" x14ac:dyDescent="0.25">
      <c r="B12402" s="9"/>
    </row>
    <row r="12403" spans="2:2" x14ac:dyDescent="0.25">
      <c r="B12403" s="9"/>
    </row>
    <row r="12404" spans="2:2" x14ac:dyDescent="0.25">
      <c r="B12404" s="9"/>
    </row>
    <row r="12405" spans="2:2" x14ac:dyDescent="0.25">
      <c r="B12405" s="9"/>
    </row>
    <row r="12406" spans="2:2" x14ac:dyDescent="0.25">
      <c r="B12406" s="9"/>
    </row>
    <row r="12407" spans="2:2" x14ac:dyDescent="0.25">
      <c r="B12407" s="9"/>
    </row>
    <row r="12408" spans="2:2" x14ac:dyDescent="0.25">
      <c r="B12408" s="9"/>
    </row>
    <row r="12409" spans="2:2" x14ac:dyDescent="0.25">
      <c r="B12409" s="9"/>
    </row>
    <row r="12410" spans="2:2" x14ac:dyDescent="0.25">
      <c r="B12410" s="9"/>
    </row>
    <row r="12411" spans="2:2" x14ac:dyDescent="0.25">
      <c r="B12411" s="9"/>
    </row>
    <row r="12412" spans="2:2" x14ac:dyDescent="0.25">
      <c r="B12412" s="9"/>
    </row>
    <row r="12413" spans="2:2" x14ac:dyDescent="0.25">
      <c r="B12413" s="9"/>
    </row>
    <row r="12414" spans="2:2" x14ac:dyDescent="0.25">
      <c r="B12414" s="9"/>
    </row>
    <row r="12415" spans="2:2" x14ac:dyDescent="0.25">
      <c r="B12415" s="9"/>
    </row>
    <row r="12416" spans="2:2" x14ac:dyDescent="0.25">
      <c r="B12416" s="9"/>
    </row>
    <row r="12417" spans="2:2" x14ac:dyDescent="0.25">
      <c r="B12417" s="9"/>
    </row>
    <row r="12418" spans="2:2" x14ac:dyDescent="0.25">
      <c r="B12418" s="9"/>
    </row>
    <row r="12419" spans="2:2" x14ac:dyDescent="0.25">
      <c r="B12419" s="9"/>
    </row>
    <row r="12420" spans="2:2" x14ac:dyDescent="0.25">
      <c r="B12420" s="9"/>
    </row>
    <row r="12421" spans="2:2" x14ac:dyDescent="0.25">
      <c r="B12421" s="9"/>
    </row>
    <row r="12422" spans="2:2" x14ac:dyDescent="0.25">
      <c r="B12422" s="9"/>
    </row>
    <row r="12423" spans="2:2" x14ac:dyDescent="0.25">
      <c r="B12423" s="9"/>
    </row>
    <row r="12424" spans="2:2" x14ac:dyDescent="0.25">
      <c r="B12424" s="9"/>
    </row>
    <row r="12425" spans="2:2" x14ac:dyDescent="0.25">
      <c r="B12425" s="9"/>
    </row>
    <row r="12426" spans="2:2" x14ac:dyDescent="0.25">
      <c r="B12426" s="9"/>
    </row>
    <row r="12427" spans="2:2" x14ac:dyDescent="0.25">
      <c r="B12427" s="9"/>
    </row>
    <row r="12428" spans="2:2" x14ac:dyDescent="0.25">
      <c r="B12428" s="9"/>
    </row>
    <row r="12429" spans="2:2" x14ac:dyDescent="0.25">
      <c r="B12429" s="9"/>
    </row>
    <row r="12430" spans="2:2" x14ac:dyDescent="0.25">
      <c r="B12430" s="9"/>
    </row>
    <row r="12431" spans="2:2" x14ac:dyDescent="0.25">
      <c r="B12431" s="9"/>
    </row>
    <row r="12432" spans="2:2" x14ac:dyDescent="0.25">
      <c r="B12432" s="9"/>
    </row>
    <row r="12433" spans="2:2" x14ac:dyDescent="0.25">
      <c r="B12433" s="9"/>
    </row>
    <row r="12434" spans="2:2" x14ac:dyDescent="0.25">
      <c r="B12434" s="9"/>
    </row>
    <row r="12435" spans="2:2" x14ac:dyDescent="0.25">
      <c r="B12435" s="9"/>
    </row>
    <row r="12436" spans="2:2" x14ac:dyDescent="0.25">
      <c r="B12436" s="9"/>
    </row>
    <row r="12437" spans="2:2" x14ac:dyDescent="0.25">
      <c r="B12437" s="9"/>
    </row>
    <row r="12438" spans="2:2" x14ac:dyDescent="0.25">
      <c r="B12438" s="9"/>
    </row>
    <row r="12439" spans="2:2" x14ac:dyDescent="0.25">
      <c r="B12439" s="9"/>
    </row>
    <row r="12440" spans="2:2" x14ac:dyDescent="0.25">
      <c r="B12440" s="9"/>
    </row>
    <row r="12441" spans="2:2" x14ac:dyDescent="0.25">
      <c r="B12441" s="9"/>
    </row>
    <row r="12442" spans="2:2" x14ac:dyDescent="0.25">
      <c r="B12442" s="9"/>
    </row>
    <row r="12443" spans="2:2" x14ac:dyDescent="0.25">
      <c r="B12443" s="9"/>
    </row>
    <row r="12444" spans="2:2" x14ac:dyDescent="0.25">
      <c r="B12444" s="9"/>
    </row>
    <row r="12445" spans="2:2" x14ac:dyDescent="0.25">
      <c r="B12445" s="9"/>
    </row>
    <row r="12446" spans="2:2" x14ac:dyDescent="0.25">
      <c r="B12446" s="9"/>
    </row>
    <row r="12447" spans="2:2" x14ac:dyDescent="0.25">
      <c r="B12447" s="9"/>
    </row>
    <row r="12448" spans="2:2" x14ac:dyDescent="0.25">
      <c r="B12448" s="9"/>
    </row>
    <row r="12449" spans="2:2" x14ac:dyDescent="0.25">
      <c r="B12449" s="9"/>
    </row>
    <row r="12450" spans="2:2" x14ac:dyDescent="0.25">
      <c r="B12450" s="9"/>
    </row>
    <row r="12451" spans="2:2" x14ac:dyDescent="0.25">
      <c r="B12451" s="9"/>
    </row>
    <row r="12452" spans="2:2" x14ac:dyDescent="0.25">
      <c r="B12452" s="9"/>
    </row>
    <row r="12453" spans="2:2" x14ac:dyDescent="0.25">
      <c r="B12453" s="9"/>
    </row>
    <row r="12454" spans="2:2" x14ac:dyDescent="0.25">
      <c r="B12454" s="9"/>
    </row>
    <row r="12455" spans="2:2" x14ac:dyDescent="0.25">
      <c r="B12455" s="9"/>
    </row>
    <row r="12456" spans="2:2" x14ac:dyDescent="0.25">
      <c r="B12456" s="9"/>
    </row>
    <row r="12457" spans="2:2" x14ac:dyDescent="0.25">
      <c r="B12457" s="9"/>
    </row>
    <row r="12458" spans="2:2" x14ac:dyDescent="0.25">
      <c r="B12458" s="9"/>
    </row>
    <row r="12459" spans="2:2" x14ac:dyDescent="0.25">
      <c r="B12459" s="9"/>
    </row>
    <row r="12460" spans="2:2" x14ac:dyDescent="0.25">
      <c r="B12460" s="9"/>
    </row>
    <row r="12461" spans="2:2" x14ac:dyDescent="0.25">
      <c r="B12461" s="9"/>
    </row>
    <row r="12462" spans="2:2" x14ac:dyDescent="0.25">
      <c r="B12462" s="9"/>
    </row>
    <row r="12463" spans="2:2" x14ac:dyDescent="0.25">
      <c r="B12463" s="9"/>
    </row>
    <row r="12464" spans="2:2" x14ac:dyDescent="0.25">
      <c r="B12464" s="9"/>
    </row>
    <row r="12465" spans="2:2" x14ac:dyDescent="0.25">
      <c r="B12465" s="9"/>
    </row>
    <row r="12466" spans="2:2" x14ac:dyDescent="0.25">
      <c r="B12466" s="9"/>
    </row>
    <row r="12467" spans="2:2" x14ac:dyDescent="0.25">
      <c r="B12467" s="9"/>
    </row>
    <row r="12468" spans="2:2" x14ac:dyDescent="0.25">
      <c r="B12468" s="9"/>
    </row>
    <row r="12469" spans="2:2" x14ac:dyDescent="0.25">
      <c r="B12469" s="9"/>
    </row>
    <row r="12470" spans="2:2" x14ac:dyDescent="0.25">
      <c r="B12470" s="9"/>
    </row>
    <row r="12471" spans="2:2" x14ac:dyDescent="0.25">
      <c r="B12471" s="9"/>
    </row>
    <row r="12472" spans="2:2" x14ac:dyDescent="0.25">
      <c r="B12472" s="9"/>
    </row>
    <row r="12473" spans="2:2" x14ac:dyDescent="0.25">
      <c r="B12473" s="9"/>
    </row>
    <row r="12474" spans="2:2" x14ac:dyDescent="0.25">
      <c r="B12474" s="9"/>
    </row>
    <row r="12475" spans="2:2" x14ac:dyDescent="0.25">
      <c r="B12475" s="9"/>
    </row>
    <row r="12476" spans="2:2" x14ac:dyDescent="0.25">
      <c r="B12476" s="9"/>
    </row>
    <row r="12477" spans="2:2" x14ac:dyDescent="0.25">
      <c r="B12477" s="9"/>
    </row>
    <row r="12478" spans="2:2" x14ac:dyDescent="0.25">
      <c r="B12478" s="9"/>
    </row>
    <row r="12479" spans="2:2" x14ac:dyDescent="0.25">
      <c r="B12479" s="9"/>
    </row>
    <row r="12480" spans="2:2" x14ac:dyDescent="0.25">
      <c r="B12480" s="9"/>
    </row>
    <row r="12481" spans="2:2" x14ac:dyDescent="0.25">
      <c r="B12481" s="9"/>
    </row>
    <row r="12482" spans="2:2" x14ac:dyDescent="0.25">
      <c r="B12482" s="9"/>
    </row>
    <row r="12483" spans="2:2" x14ac:dyDescent="0.25">
      <c r="B12483" s="9"/>
    </row>
    <row r="12484" spans="2:2" x14ac:dyDescent="0.25">
      <c r="B12484" s="9"/>
    </row>
    <row r="12485" spans="2:2" x14ac:dyDescent="0.25">
      <c r="B12485" s="9"/>
    </row>
    <row r="12486" spans="2:2" x14ac:dyDescent="0.25">
      <c r="B12486" s="9"/>
    </row>
    <row r="12487" spans="2:2" x14ac:dyDescent="0.25">
      <c r="B12487" s="9"/>
    </row>
    <row r="12488" spans="2:2" x14ac:dyDescent="0.25">
      <c r="B12488" s="9"/>
    </row>
    <row r="12489" spans="2:2" x14ac:dyDescent="0.25">
      <c r="B12489" s="9"/>
    </row>
    <row r="12490" spans="2:2" x14ac:dyDescent="0.25">
      <c r="B12490" s="9"/>
    </row>
    <row r="12491" spans="2:2" x14ac:dyDescent="0.25">
      <c r="B12491" s="9"/>
    </row>
    <row r="12492" spans="2:2" x14ac:dyDescent="0.25">
      <c r="B12492" s="9"/>
    </row>
    <row r="12493" spans="2:2" x14ac:dyDescent="0.25">
      <c r="B12493" s="9"/>
    </row>
    <row r="12494" spans="2:2" x14ac:dyDescent="0.25">
      <c r="B12494" s="9"/>
    </row>
    <row r="12495" spans="2:2" x14ac:dyDescent="0.25">
      <c r="B12495" s="9"/>
    </row>
    <row r="12496" spans="2:2" x14ac:dyDescent="0.25">
      <c r="B12496" s="9"/>
    </row>
    <row r="12497" spans="2:2" x14ac:dyDescent="0.25">
      <c r="B12497" s="9"/>
    </row>
    <row r="12498" spans="2:2" x14ac:dyDescent="0.25">
      <c r="B12498" s="9"/>
    </row>
    <row r="12499" spans="2:2" x14ac:dyDescent="0.25">
      <c r="B12499" s="9"/>
    </row>
    <row r="12500" spans="2:2" x14ac:dyDescent="0.25">
      <c r="B12500" s="9"/>
    </row>
    <row r="12501" spans="2:2" x14ac:dyDescent="0.25">
      <c r="B12501" s="9"/>
    </row>
    <row r="12502" spans="2:2" x14ac:dyDescent="0.25">
      <c r="B12502" s="9"/>
    </row>
    <row r="12503" spans="2:2" x14ac:dyDescent="0.25">
      <c r="B12503" s="9"/>
    </row>
    <row r="12504" spans="2:2" x14ac:dyDescent="0.25">
      <c r="B12504" s="9"/>
    </row>
    <row r="12505" spans="2:2" x14ac:dyDescent="0.25">
      <c r="B12505" s="9"/>
    </row>
    <row r="12506" spans="2:2" x14ac:dyDescent="0.25">
      <c r="B12506" s="9"/>
    </row>
    <row r="12507" spans="2:2" x14ac:dyDescent="0.25">
      <c r="B12507" s="9"/>
    </row>
    <row r="12508" spans="2:2" x14ac:dyDescent="0.25">
      <c r="B12508" s="9"/>
    </row>
    <row r="12509" spans="2:2" x14ac:dyDescent="0.25">
      <c r="B12509" s="9"/>
    </row>
    <row r="12510" spans="2:2" x14ac:dyDescent="0.25">
      <c r="B12510" s="9"/>
    </row>
    <row r="12511" spans="2:2" x14ac:dyDescent="0.25">
      <c r="B12511" s="9"/>
    </row>
    <row r="12512" spans="2:2" x14ac:dyDescent="0.25">
      <c r="B12512" s="9"/>
    </row>
    <row r="12513" spans="2:2" x14ac:dyDescent="0.25">
      <c r="B12513" s="9"/>
    </row>
    <row r="12514" spans="2:2" x14ac:dyDescent="0.25">
      <c r="B12514" s="9"/>
    </row>
    <row r="12515" spans="2:2" x14ac:dyDescent="0.25">
      <c r="B12515" s="9"/>
    </row>
    <row r="12516" spans="2:2" x14ac:dyDescent="0.25">
      <c r="B12516" s="9"/>
    </row>
    <row r="12517" spans="2:2" x14ac:dyDescent="0.25">
      <c r="B12517" s="9"/>
    </row>
    <row r="12518" spans="2:2" x14ac:dyDescent="0.25">
      <c r="B12518" s="9"/>
    </row>
    <row r="12519" spans="2:2" x14ac:dyDescent="0.25">
      <c r="B12519" s="9"/>
    </row>
    <row r="12520" spans="2:2" x14ac:dyDescent="0.25">
      <c r="B12520" s="9"/>
    </row>
    <row r="12521" spans="2:2" x14ac:dyDescent="0.25">
      <c r="B12521" s="9"/>
    </row>
    <row r="12522" spans="2:2" x14ac:dyDescent="0.25">
      <c r="B12522" s="9"/>
    </row>
    <row r="12523" spans="2:2" x14ac:dyDescent="0.25">
      <c r="B12523" s="9"/>
    </row>
    <row r="12524" spans="2:2" x14ac:dyDescent="0.25">
      <c r="B12524" s="9"/>
    </row>
    <row r="12525" spans="2:2" x14ac:dyDescent="0.25">
      <c r="B12525" s="9"/>
    </row>
    <row r="12526" spans="2:2" x14ac:dyDescent="0.25">
      <c r="B12526" s="9"/>
    </row>
    <row r="12527" spans="2:2" x14ac:dyDescent="0.25">
      <c r="B12527" s="9"/>
    </row>
    <row r="12528" spans="2:2" x14ac:dyDescent="0.25">
      <c r="B12528" s="9"/>
    </row>
    <row r="12529" spans="2:2" x14ac:dyDescent="0.25">
      <c r="B12529" s="9"/>
    </row>
    <row r="12530" spans="2:2" x14ac:dyDescent="0.25">
      <c r="B12530" s="9"/>
    </row>
    <row r="12531" spans="2:2" x14ac:dyDescent="0.25">
      <c r="B12531" s="9"/>
    </row>
    <row r="12532" spans="2:2" x14ac:dyDescent="0.25">
      <c r="B12532" s="9"/>
    </row>
    <row r="12533" spans="2:2" x14ac:dyDescent="0.25">
      <c r="B12533" s="9"/>
    </row>
    <row r="12534" spans="2:2" x14ac:dyDescent="0.25">
      <c r="B12534" s="9"/>
    </row>
    <row r="12535" spans="2:2" x14ac:dyDescent="0.25">
      <c r="B12535" s="9"/>
    </row>
    <row r="12536" spans="2:2" x14ac:dyDescent="0.25">
      <c r="B12536" s="9"/>
    </row>
    <row r="12537" spans="2:2" x14ac:dyDescent="0.25">
      <c r="B12537" s="9"/>
    </row>
    <row r="12538" spans="2:2" x14ac:dyDescent="0.25">
      <c r="B12538" s="9"/>
    </row>
    <row r="12539" spans="2:2" x14ac:dyDescent="0.25">
      <c r="B12539" s="9"/>
    </row>
    <row r="12540" spans="2:2" x14ac:dyDescent="0.25">
      <c r="B12540" s="9"/>
    </row>
    <row r="12541" spans="2:2" x14ac:dyDescent="0.25">
      <c r="B12541" s="9"/>
    </row>
    <row r="12542" spans="2:2" x14ac:dyDescent="0.25">
      <c r="B12542" s="9"/>
    </row>
    <row r="12543" spans="2:2" x14ac:dyDescent="0.25">
      <c r="B12543" s="9"/>
    </row>
    <row r="12544" spans="2:2" x14ac:dyDescent="0.25">
      <c r="B12544" s="9"/>
    </row>
    <row r="12545" spans="2:2" x14ac:dyDescent="0.25">
      <c r="B12545" s="9"/>
    </row>
    <row r="12546" spans="2:2" x14ac:dyDescent="0.25">
      <c r="B12546" s="9"/>
    </row>
    <row r="12547" spans="2:2" x14ac:dyDescent="0.25">
      <c r="B12547" s="9"/>
    </row>
    <row r="12548" spans="2:2" x14ac:dyDescent="0.25">
      <c r="B12548" s="9"/>
    </row>
    <row r="12549" spans="2:2" x14ac:dyDescent="0.25">
      <c r="B12549" s="9"/>
    </row>
    <row r="12550" spans="2:2" x14ac:dyDescent="0.25">
      <c r="B12550" s="9"/>
    </row>
    <row r="12551" spans="2:2" x14ac:dyDescent="0.25">
      <c r="B12551" s="9"/>
    </row>
    <row r="12552" spans="2:2" x14ac:dyDescent="0.25">
      <c r="B12552" s="9"/>
    </row>
    <row r="12553" spans="2:2" x14ac:dyDescent="0.25">
      <c r="B12553" s="9"/>
    </row>
    <row r="12554" spans="2:2" x14ac:dyDescent="0.25">
      <c r="B12554" s="9"/>
    </row>
    <row r="12555" spans="2:2" x14ac:dyDescent="0.25">
      <c r="B12555" s="9"/>
    </row>
    <row r="12556" spans="2:2" x14ac:dyDescent="0.25">
      <c r="B12556" s="9"/>
    </row>
    <row r="12557" spans="2:2" x14ac:dyDescent="0.25">
      <c r="B12557" s="9"/>
    </row>
    <row r="12558" spans="2:2" x14ac:dyDescent="0.25">
      <c r="B12558" s="9"/>
    </row>
    <row r="12559" spans="2:2" x14ac:dyDescent="0.25">
      <c r="B12559" s="9"/>
    </row>
    <row r="12560" spans="2:2" x14ac:dyDescent="0.25">
      <c r="B12560" s="9"/>
    </row>
    <row r="12561" spans="2:2" x14ac:dyDescent="0.25">
      <c r="B12561" s="9"/>
    </row>
    <row r="12562" spans="2:2" x14ac:dyDescent="0.25">
      <c r="B12562" s="9"/>
    </row>
    <row r="12563" spans="2:2" x14ac:dyDescent="0.25">
      <c r="B12563" s="9"/>
    </row>
    <row r="12564" spans="2:2" x14ac:dyDescent="0.25">
      <c r="B12564" s="9"/>
    </row>
    <row r="12565" spans="2:2" x14ac:dyDescent="0.25">
      <c r="B12565" s="9"/>
    </row>
    <row r="12566" spans="2:2" x14ac:dyDescent="0.25">
      <c r="B12566" s="9"/>
    </row>
    <row r="12567" spans="2:2" x14ac:dyDescent="0.25">
      <c r="B12567" s="9"/>
    </row>
    <row r="12568" spans="2:2" x14ac:dyDescent="0.25">
      <c r="B12568" s="9"/>
    </row>
    <row r="12569" spans="2:2" x14ac:dyDescent="0.25">
      <c r="B12569" s="9"/>
    </row>
    <row r="12570" spans="2:2" x14ac:dyDescent="0.25">
      <c r="B12570" s="9"/>
    </row>
    <row r="12571" spans="2:2" x14ac:dyDescent="0.25">
      <c r="B12571" s="9"/>
    </row>
    <row r="12572" spans="2:2" x14ac:dyDescent="0.25">
      <c r="B12572" s="9"/>
    </row>
    <row r="12573" spans="2:2" x14ac:dyDescent="0.25">
      <c r="B12573" s="9"/>
    </row>
    <row r="12574" spans="2:2" x14ac:dyDescent="0.25">
      <c r="B12574" s="9"/>
    </row>
    <row r="12575" spans="2:2" x14ac:dyDescent="0.25">
      <c r="B12575" s="9"/>
    </row>
    <row r="12576" spans="2:2" x14ac:dyDescent="0.25">
      <c r="B12576" s="9"/>
    </row>
    <row r="12577" spans="2:2" x14ac:dyDescent="0.25">
      <c r="B12577" s="9"/>
    </row>
    <row r="12578" spans="2:2" x14ac:dyDescent="0.25">
      <c r="B12578" s="9"/>
    </row>
    <row r="12579" spans="2:2" x14ac:dyDescent="0.25">
      <c r="B12579" s="9"/>
    </row>
    <row r="12580" spans="2:2" x14ac:dyDescent="0.25">
      <c r="B12580" s="9"/>
    </row>
    <row r="12581" spans="2:2" x14ac:dyDescent="0.25">
      <c r="B12581" s="9"/>
    </row>
    <row r="12582" spans="2:2" x14ac:dyDescent="0.25">
      <c r="B12582" s="9"/>
    </row>
    <row r="12583" spans="2:2" x14ac:dyDescent="0.25">
      <c r="B12583" s="9"/>
    </row>
    <row r="12584" spans="2:2" x14ac:dyDescent="0.25">
      <c r="B12584" s="9"/>
    </row>
    <row r="12585" spans="2:2" x14ac:dyDescent="0.25">
      <c r="B12585" s="9"/>
    </row>
    <row r="12586" spans="2:2" x14ac:dyDescent="0.25">
      <c r="B12586" s="9"/>
    </row>
    <row r="12587" spans="2:2" x14ac:dyDescent="0.25">
      <c r="B12587" s="9"/>
    </row>
    <row r="12588" spans="2:2" x14ac:dyDescent="0.25">
      <c r="B12588" s="9"/>
    </row>
    <row r="12589" spans="2:2" x14ac:dyDescent="0.25">
      <c r="B12589" s="9"/>
    </row>
    <row r="12590" spans="2:2" x14ac:dyDescent="0.25">
      <c r="B12590" s="9"/>
    </row>
    <row r="12591" spans="2:2" x14ac:dyDescent="0.25">
      <c r="B12591" s="9"/>
    </row>
    <row r="12592" spans="2:2" x14ac:dyDescent="0.25">
      <c r="B12592" s="9"/>
    </row>
    <row r="12593" spans="2:2" x14ac:dyDescent="0.25">
      <c r="B12593" s="9"/>
    </row>
    <row r="12594" spans="2:2" x14ac:dyDescent="0.25">
      <c r="B12594" s="9"/>
    </row>
    <row r="12595" spans="2:2" x14ac:dyDescent="0.25">
      <c r="B12595" s="9"/>
    </row>
    <row r="12596" spans="2:2" x14ac:dyDescent="0.25">
      <c r="B12596" s="9"/>
    </row>
    <row r="12597" spans="2:2" x14ac:dyDescent="0.25">
      <c r="B12597" s="9"/>
    </row>
    <row r="12598" spans="2:2" x14ac:dyDescent="0.25">
      <c r="B12598" s="9"/>
    </row>
    <row r="12599" spans="2:2" x14ac:dyDescent="0.25">
      <c r="B12599" s="9"/>
    </row>
    <row r="12600" spans="2:2" x14ac:dyDescent="0.25">
      <c r="B12600" s="9"/>
    </row>
    <row r="12601" spans="2:2" x14ac:dyDescent="0.25">
      <c r="B12601" s="9"/>
    </row>
    <row r="12602" spans="2:2" x14ac:dyDescent="0.25">
      <c r="B12602" s="9"/>
    </row>
    <row r="12603" spans="2:2" x14ac:dyDescent="0.25">
      <c r="B12603" s="9"/>
    </row>
    <row r="12604" spans="2:2" x14ac:dyDescent="0.25">
      <c r="B12604" s="9"/>
    </row>
    <row r="12605" spans="2:2" x14ac:dyDescent="0.25">
      <c r="B12605" s="9"/>
    </row>
    <row r="12606" spans="2:2" x14ac:dyDescent="0.25">
      <c r="B12606" s="9"/>
    </row>
    <row r="12607" spans="2:2" x14ac:dyDescent="0.25">
      <c r="B12607" s="9"/>
    </row>
    <row r="12608" spans="2:2" x14ac:dyDescent="0.25">
      <c r="B12608" s="9"/>
    </row>
    <row r="12609" spans="2:2" x14ac:dyDescent="0.25">
      <c r="B12609" s="9"/>
    </row>
    <row r="12610" spans="2:2" x14ac:dyDescent="0.25">
      <c r="B12610" s="9"/>
    </row>
    <row r="12611" spans="2:2" x14ac:dyDescent="0.25">
      <c r="B12611" s="9"/>
    </row>
    <row r="12612" spans="2:2" x14ac:dyDescent="0.25">
      <c r="B12612" s="9"/>
    </row>
    <row r="12613" spans="2:2" x14ac:dyDescent="0.25">
      <c r="B12613" s="9"/>
    </row>
    <row r="12614" spans="2:2" x14ac:dyDescent="0.25">
      <c r="B12614" s="9"/>
    </row>
    <row r="12615" spans="2:2" x14ac:dyDescent="0.25">
      <c r="B12615" s="9"/>
    </row>
    <row r="12616" spans="2:2" x14ac:dyDescent="0.25">
      <c r="B12616" s="9"/>
    </row>
    <row r="12617" spans="2:2" x14ac:dyDescent="0.25">
      <c r="B12617" s="9"/>
    </row>
    <row r="12618" spans="2:2" x14ac:dyDescent="0.25">
      <c r="B12618" s="9"/>
    </row>
    <row r="12619" spans="2:2" x14ac:dyDescent="0.25">
      <c r="B12619" s="9"/>
    </row>
    <row r="12620" spans="2:2" x14ac:dyDescent="0.25">
      <c r="B12620" s="9"/>
    </row>
    <row r="12621" spans="2:2" x14ac:dyDescent="0.25">
      <c r="B12621" s="9"/>
    </row>
    <row r="12622" spans="2:2" x14ac:dyDescent="0.25">
      <c r="B12622" s="9"/>
    </row>
    <row r="12623" spans="2:2" x14ac:dyDescent="0.25">
      <c r="B12623" s="9"/>
    </row>
    <row r="12624" spans="2:2" x14ac:dyDescent="0.25">
      <c r="B12624" s="9"/>
    </row>
    <row r="12625" spans="2:2" x14ac:dyDescent="0.25">
      <c r="B12625" s="9"/>
    </row>
    <row r="12626" spans="2:2" x14ac:dyDescent="0.25">
      <c r="B12626" s="9"/>
    </row>
    <row r="12627" spans="2:2" x14ac:dyDescent="0.25">
      <c r="B12627" s="9"/>
    </row>
    <row r="12628" spans="2:2" x14ac:dyDescent="0.25">
      <c r="B12628" s="9"/>
    </row>
    <row r="12629" spans="2:2" x14ac:dyDescent="0.25">
      <c r="B12629" s="9"/>
    </row>
    <row r="12630" spans="2:2" x14ac:dyDescent="0.25">
      <c r="B12630" s="9"/>
    </row>
    <row r="12631" spans="2:2" x14ac:dyDescent="0.25">
      <c r="B12631" s="9"/>
    </row>
    <row r="12632" spans="2:2" x14ac:dyDescent="0.25">
      <c r="B12632" s="9"/>
    </row>
    <row r="12633" spans="2:2" x14ac:dyDescent="0.25">
      <c r="B12633" s="9"/>
    </row>
    <row r="12634" spans="2:2" x14ac:dyDescent="0.25">
      <c r="B12634" s="9"/>
    </row>
    <row r="12635" spans="2:2" x14ac:dyDescent="0.25">
      <c r="B12635" s="9"/>
    </row>
    <row r="12636" spans="2:2" x14ac:dyDescent="0.25">
      <c r="B12636" s="9"/>
    </row>
    <row r="12637" spans="2:2" x14ac:dyDescent="0.25">
      <c r="B12637" s="9"/>
    </row>
    <row r="12638" spans="2:2" x14ac:dyDescent="0.25">
      <c r="B12638" s="9"/>
    </row>
    <row r="12639" spans="2:2" x14ac:dyDescent="0.25">
      <c r="B12639" s="9"/>
    </row>
    <row r="12640" spans="2:2" x14ac:dyDescent="0.25">
      <c r="B12640" s="9"/>
    </row>
    <row r="12641" spans="2:2" x14ac:dyDescent="0.25">
      <c r="B12641" s="9"/>
    </row>
    <row r="12642" spans="2:2" x14ac:dyDescent="0.25">
      <c r="B12642" s="9"/>
    </row>
    <row r="12643" spans="2:2" x14ac:dyDescent="0.25">
      <c r="B12643" s="9"/>
    </row>
    <row r="12644" spans="2:2" x14ac:dyDescent="0.25">
      <c r="B12644" s="9"/>
    </row>
    <row r="12645" spans="2:2" x14ac:dyDescent="0.25">
      <c r="B12645" s="9"/>
    </row>
    <row r="12646" spans="2:2" x14ac:dyDescent="0.25">
      <c r="B12646" s="9"/>
    </row>
    <row r="12647" spans="2:2" x14ac:dyDescent="0.25">
      <c r="B12647" s="9"/>
    </row>
    <row r="12648" spans="2:2" x14ac:dyDescent="0.25">
      <c r="B12648" s="9"/>
    </row>
    <row r="12649" spans="2:2" x14ac:dyDescent="0.25">
      <c r="B12649" s="9"/>
    </row>
    <row r="12650" spans="2:2" x14ac:dyDescent="0.25">
      <c r="B12650" s="9"/>
    </row>
    <row r="12651" spans="2:2" x14ac:dyDescent="0.25">
      <c r="B12651" s="9"/>
    </row>
    <row r="12652" spans="2:2" x14ac:dyDescent="0.25">
      <c r="B12652" s="9"/>
    </row>
    <row r="12653" spans="2:2" x14ac:dyDescent="0.25">
      <c r="B12653" s="9"/>
    </row>
    <row r="12654" spans="2:2" x14ac:dyDescent="0.25">
      <c r="B12654" s="9"/>
    </row>
    <row r="12655" spans="2:2" x14ac:dyDescent="0.25">
      <c r="B12655" s="9"/>
    </row>
    <row r="12656" spans="2:2" x14ac:dyDescent="0.25">
      <c r="B12656" s="9"/>
    </row>
    <row r="12657" spans="2:2" x14ac:dyDescent="0.25">
      <c r="B12657" s="9"/>
    </row>
    <row r="12658" spans="2:2" x14ac:dyDescent="0.25">
      <c r="B12658" s="9"/>
    </row>
    <row r="12659" spans="2:2" x14ac:dyDescent="0.25">
      <c r="B12659" s="9"/>
    </row>
    <row r="12660" spans="2:2" x14ac:dyDescent="0.25">
      <c r="B12660" s="9"/>
    </row>
    <row r="12661" spans="2:2" x14ac:dyDescent="0.25">
      <c r="B12661" s="9"/>
    </row>
    <row r="12662" spans="2:2" x14ac:dyDescent="0.25">
      <c r="B12662" s="9"/>
    </row>
    <row r="12663" spans="2:2" x14ac:dyDescent="0.25">
      <c r="B12663" s="9"/>
    </row>
    <row r="12664" spans="2:2" x14ac:dyDescent="0.25">
      <c r="B12664" s="9"/>
    </row>
    <row r="12665" spans="2:2" x14ac:dyDescent="0.25">
      <c r="B12665" s="9"/>
    </row>
    <row r="12666" spans="2:2" x14ac:dyDescent="0.25">
      <c r="B12666" s="9"/>
    </row>
    <row r="12667" spans="2:2" x14ac:dyDescent="0.25">
      <c r="B12667" s="9"/>
    </row>
    <row r="12668" spans="2:2" x14ac:dyDescent="0.25">
      <c r="B12668" s="9"/>
    </row>
    <row r="12669" spans="2:2" x14ac:dyDescent="0.25">
      <c r="B12669" s="9"/>
    </row>
    <row r="12670" spans="2:2" x14ac:dyDescent="0.25">
      <c r="B12670" s="9"/>
    </row>
    <row r="12671" spans="2:2" x14ac:dyDescent="0.25">
      <c r="B12671" s="9"/>
    </row>
    <row r="12672" spans="2:2" x14ac:dyDescent="0.25">
      <c r="B12672" s="9"/>
    </row>
    <row r="12673" spans="2:2" x14ac:dyDescent="0.25">
      <c r="B12673" s="9"/>
    </row>
    <row r="12674" spans="2:2" x14ac:dyDescent="0.25">
      <c r="B12674" s="9"/>
    </row>
    <row r="12675" spans="2:2" x14ac:dyDescent="0.25">
      <c r="B12675" s="9"/>
    </row>
    <row r="12676" spans="2:2" x14ac:dyDescent="0.25">
      <c r="B12676" s="9"/>
    </row>
    <row r="12677" spans="2:2" x14ac:dyDescent="0.25">
      <c r="B12677" s="9"/>
    </row>
    <row r="12678" spans="2:2" x14ac:dyDescent="0.25">
      <c r="B12678" s="9"/>
    </row>
    <row r="12679" spans="2:2" x14ac:dyDescent="0.25">
      <c r="B12679" s="9"/>
    </row>
    <row r="12680" spans="2:2" x14ac:dyDescent="0.25">
      <c r="B12680" s="9"/>
    </row>
    <row r="12681" spans="2:2" x14ac:dyDescent="0.25">
      <c r="B12681" s="9"/>
    </row>
    <row r="12682" spans="2:2" x14ac:dyDescent="0.25">
      <c r="B12682" s="9"/>
    </row>
    <row r="12683" spans="2:2" x14ac:dyDescent="0.25">
      <c r="B12683" s="9"/>
    </row>
    <row r="12684" spans="2:2" x14ac:dyDescent="0.25">
      <c r="B12684" s="9"/>
    </row>
    <row r="12685" spans="2:2" x14ac:dyDescent="0.25">
      <c r="B12685" s="9"/>
    </row>
    <row r="12686" spans="2:2" x14ac:dyDescent="0.25">
      <c r="B12686" s="9"/>
    </row>
    <row r="12687" spans="2:2" x14ac:dyDescent="0.25">
      <c r="B12687" s="9"/>
    </row>
    <row r="12688" spans="2:2" x14ac:dyDescent="0.25">
      <c r="B12688" s="9"/>
    </row>
    <row r="12689" spans="2:2" x14ac:dyDescent="0.25">
      <c r="B12689" s="9"/>
    </row>
    <row r="12690" spans="2:2" x14ac:dyDescent="0.25">
      <c r="B12690" s="9"/>
    </row>
    <row r="12691" spans="2:2" x14ac:dyDescent="0.25">
      <c r="B12691" s="9"/>
    </row>
    <row r="12692" spans="2:2" x14ac:dyDescent="0.25">
      <c r="B12692" s="9"/>
    </row>
    <row r="12693" spans="2:2" x14ac:dyDescent="0.25">
      <c r="B12693" s="9"/>
    </row>
    <row r="12694" spans="2:2" x14ac:dyDescent="0.25">
      <c r="B12694" s="9"/>
    </row>
    <row r="12695" spans="2:2" x14ac:dyDescent="0.25">
      <c r="B12695" s="9"/>
    </row>
    <row r="12696" spans="2:2" x14ac:dyDescent="0.25">
      <c r="B12696" s="9"/>
    </row>
    <row r="12697" spans="2:2" x14ac:dyDescent="0.25">
      <c r="B12697" s="9"/>
    </row>
    <row r="12698" spans="2:2" x14ac:dyDescent="0.25">
      <c r="B12698" s="9"/>
    </row>
    <row r="12699" spans="2:2" x14ac:dyDescent="0.25">
      <c r="B12699" s="9"/>
    </row>
    <row r="12700" spans="2:2" x14ac:dyDescent="0.25">
      <c r="B12700" s="9"/>
    </row>
    <row r="12701" spans="2:2" x14ac:dyDescent="0.25">
      <c r="B12701" s="9"/>
    </row>
    <row r="12702" spans="2:2" x14ac:dyDescent="0.25">
      <c r="B12702" s="9"/>
    </row>
    <row r="12703" spans="2:2" x14ac:dyDescent="0.25">
      <c r="B12703" s="9"/>
    </row>
    <row r="12704" spans="2:2" x14ac:dyDescent="0.25">
      <c r="B12704" s="9"/>
    </row>
    <row r="12705" spans="2:2" x14ac:dyDescent="0.25">
      <c r="B12705" s="9"/>
    </row>
    <row r="12706" spans="2:2" x14ac:dyDescent="0.25">
      <c r="B12706" s="9"/>
    </row>
    <row r="12707" spans="2:2" x14ac:dyDescent="0.25">
      <c r="B12707" s="9"/>
    </row>
    <row r="12708" spans="2:2" x14ac:dyDescent="0.25">
      <c r="B12708" s="9"/>
    </row>
    <row r="12709" spans="2:2" x14ac:dyDescent="0.25">
      <c r="B12709" s="9"/>
    </row>
    <row r="12710" spans="2:2" x14ac:dyDescent="0.25">
      <c r="B12710" s="9"/>
    </row>
    <row r="12711" spans="2:2" x14ac:dyDescent="0.25">
      <c r="B12711" s="9"/>
    </row>
    <row r="12712" spans="2:2" x14ac:dyDescent="0.25">
      <c r="B12712" s="9"/>
    </row>
    <row r="12713" spans="2:2" x14ac:dyDescent="0.25">
      <c r="B12713" s="9"/>
    </row>
    <row r="12714" spans="2:2" x14ac:dyDescent="0.25">
      <c r="B12714" s="9"/>
    </row>
    <row r="12715" spans="2:2" x14ac:dyDescent="0.25">
      <c r="B12715" s="9"/>
    </row>
    <row r="12716" spans="2:2" x14ac:dyDescent="0.25">
      <c r="B12716" s="9"/>
    </row>
    <row r="12717" spans="2:2" x14ac:dyDescent="0.25">
      <c r="B12717" s="9"/>
    </row>
    <row r="12718" spans="2:2" x14ac:dyDescent="0.25">
      <c r="B12718" s="9"/>
    </row>
    <row r="12719" spans="2:2" x14ac:dyDescent="0.25">
      <c r="B12719" s="9"/>
    </row>
    <row r="12720" spans="2:2" x14ac:dyDescent="0.25">
      <c r="B12720" s="9"/>
    </row>
    <row r="12721" spans="2:2" x14ac:dyDescent="0.25">
      <c r="B12721" s="9"/>
    </row>
    <row r="12722" spans="2:2" x14ac:dyDescent="0.25">
      <c r="B12722" s="9"/>
    </row>
    <row r="12723" spans="2:2" x14ac:dyDescent="0.25">
      <c r="B12723" s="9"/>
    </row>
    <row r="12724" spans="2:2" x14ac:dyDescent="0.25">
      <c r="B12724" s="9"/>
    </row>
    <row r="12725" spans="2:2" x14ac:dyDescent="0.25">
      <c r="B12725" s="9"/>
    </row>
    <row r="12726" spans="2:2" x14ac:dyDescent="0.25">
      <c r="B12726" s="9"/>
    </row>
    <row r="12727" spans="2:2" x14ac:dyDescent="0.25">
      <c r="B12727" s="9"/>
    </row>
    <row r="12728" spans="2:2" x14ac:dyDescent="0.25">
      <c r="B12728" s="9"/>
    </row>
    <row r="12729" spans="2:2" x14ac:dyDescent="0.25">
      <c r="B12729" s="9"/>
    </row>
    <row r="12730" spans="2:2" x14ac:dyDescent="0.25">
      <c r="B12730" s="9"/>
    </row>
    <row r="12731" spans="2:2" x14ac:dyDescent="0.25">
      <c r="B12731" s="9"/>
    </row>
    <row r="12732" spans="2:2" x14ac:dyDescent="0.25">
      <c r="B12732" s="9"/>
    </row>
    <row r="12733" spans="2:2" x14ac:dyDescent="0.25">
      <c r="B12733" s="9"/>
    </row>
    <row r="12734" spans="2:2" x14ac:dyDescent="0.25">
      <c r="B12734" s="9"/>
    </row>
    <row r="12735" spans="2:2" x14ac:dyDescent="0.25">
      <c r="B12735" s="9"/>
    </row>
    <row r="12736" spans="2:2" x14ac:dyDescent="0.25">
      <c r="B12736" s="9"/>
    </row>
    <row r="12737" spans="2:2" x14ac:dyDescent="0.25">
      <c r="B12737" s="9"/>
    </row>
    <row r="12738" spans="2:2" x14ac:dyDescent="0.25">
      <c r="B12738" s="9"/>
    </row>
    <row r="12739" spans="2:2" x14ac:dyDescent="0.25">
      <c r="B12739" s="9"/>
    </row>
    <row r="12740" spans="2:2" x14ac:dyDescent="0.25">
      <c r="B12740" s="9"/>
    </row>
    <row r="12741" spans="2:2" x14ac:dyDescent="0.25">
      <c r="B12741" s="9"/>
    </row>
    <row r="12742" spans="2:2" x14ac:dyDescent="0.25">
      <c r="B12742" s="9"/>
    </row>
    <row r="12743" spans="2:2" x14ac:dyDescent="0.25">
      <c r="B12743" s="9"/>
    </row>
    <row r="12744" spans="2:2" x14ac:dyDescent="0.25">
      <c r="B12744" s="9"/>
    </row>
    <row r="12745" spans="2:2" x14ac:dyDescent="0.25">
      <c r="B12745" s="9"/>
    </row>
    <row r="12746" spans="2:2" x14ac:dyDescent="0.25">
      <c r="B12746" s="9"/>
    </row>
    <row r="12747" spans="2:2" x14ac:dyDescent="0.25">
      <c r="B12747" s="9"/>
    </row>
    <row r="12748" spans="2:2" x14ac:dyDescent="0.25">
      <c r="B12748" s="9"/>
    </row>
    <row r="12749" spans="2:2" x14ac:dyDescent="0.25">
      <c r="B12749" s="9"/>
    </row>
    <row r="12750" spans="2:2" x14ac:dyDescent="0.25">
      <c r="B12750" s="9"/>
    </row>
    <row r="12751" spans="2:2" x14ac:dyDescent="0.25">
      <c r="B12751" s="9"/>
    </row>
    <row r="12752" spans="2:2" x14ac:dyDescent="0.25">
      <c r="B12752" s="9"/>
    </row>
    <row r="12753" spans="2:2" x14ac:dyDescent="0.25">
      <c r="B12753" s="9"/>
    </row>
    <row r="12754" spans="2:2" x14ac:dyDescent="0.25">
      <c r="B12754" s="9"/>
    </row>
    <row r="12755" spans="2:2" x14ac:dyDescent="0.25">
      <c r="B12755" s="9"/>
    </row>
    <row r="12756" spans="2:2" x14ac:dyDescent="0.25">
      <c r="B12756" s="9"/>
    </row>
    <row r="12757" spans="2:2" x14ac:dyDescent="0.25">
      <c r="B12757" s="9"/>
    </row>
    <row r="12758" spans="2:2" x14ac:dyDescent="0.25">
      <c r="B12758" s="9"/>
    </row>
    <row r="12759" spans="2:2" x14ac:dyDescent="0.25">
      <c r="B12759" s="9"/>
    </row>
    <row r="12760" spans="2:2" x14ac:dyDescent="0.25">
      <c r="B12760" s="9"/>
    </row>
    <row r="12761" spans="2:2" x14ac:dyDescent="0.25">
      <c r="B12761" s="9"/>
    </row>
    <row r="12762" spans="2:2" x14ac:dyDescent="0.25">
      <c r="B12762" s="9"/>
    </row>
    <row r="12763" spans="2:2" x14ac:dyDescent="0.25">
      <c r="B12763" s="9"/>
    </row>
    <row r="12764" spans="2:2" x14ac:dyDescent="0.25">
      <c r="B12764" s="9"/>
    </row>
    <row r="12765" spans="2:2" x14ac:dyDescent="0.25">
      <c r="B12765" s="9"/>
    </row>
    <row r="12766" spans="2:2" x14ac:dyDescent="0.25">
      <c r="B12766" s="9"/>
    </row>
    <row r="12767" spans="2:2" x14ac:dyDescent="0.25">
      <c r="B12767" s="9"/>
    </row>
    <row r="12768" spans="2:2" x14ac:dyDescent="0.25">
      <c r="B12768" s="9"/>
    </row>
    <row r="12769" spans="2:2" x14ac:dyDescent="0.25">
      <c r="B12769" s="9"/>
    </row>
    <row r="12770" spans="2:2" x14ac:dyDescent="0.25">
      <c r="B12770" s="9"/>
    </row>
    <row r="12771" spans="2:2" x14ac:dyDescent="0.25">
      <c r="B12771" s="9"/>
    </row>
    <row r="12772" spans="2:2" x14ac:dyDescent="0.25">
      <c r="B12772" s="9"/>
    </row>
    <row r="12773" spans="2:2" x14ac:dyDescent="0.25">
      <c r="B12773" s="9"/>
    </row>
    <row r="12774" spans="2:2" x14ac:dyDescent="0.25">
      <c r="B12774" s="9"/>
    </row>
    <row r="12775" spans="2:2" x14ac:dyDescent="0.25">
      <c r="B12775" s="9"/>
    </row>
    <row r="12776" spans="2:2" x14ac:dyDescent="0.25">
      <c r="B12776" s="9"/>
    </row>
    <row r="12777" spans="2:2" x14ac:dyDescent="0.25">
      <c r="B12777" s="9"/>
    </row>
    <row r="12778" spans="2:2" x14ac:dyDescent="0.25">
      <c r="B12778" s="9"/>
    </row>
    <row r="12779" spans="2:2" x14ac:dyDescent="0.25">
      <c r="B12779" s="9"/>
    </row>
    <row r="12780" spans="2:2" x14ac:dyDescent="0.25">
      <c r="B12780" s="9"/>
    </row>
    <row r="12781" spans="2:2" x14ac:dyDescent="0.25">
      <c r="B12781" s="9"/>
    </row>
    <row r="12782" spans="2:2" x14ac:dyDescent="0.25">
      <c r="B12782" s="9"/>
    </row>
    <row r="12783" spans="2:2" x14ac:dyDescent="0.25">
      <c r="B12783" s="9"/>
    </row>
    <row r="12784" spans="2:2" x14ac:dyDescent="0.25">
      <c r="B12784" s="9"/>
    </row>
    <row r="12785" spans="2:2" x14ac:dyDescent="0.25">
      <c r="B12785" s="9"/>
    </row>
    <row r="12786" spans="2:2" x14ac:dyDescent="0.25">
      <c r="B12786" s="9"/>
    </row>
    <row r="12787" spans="2:2" x14ac:dyDescent="0.25">
      <c r="B12787" s="9"/>
    </row>
    <row r="12788" spans="2:2" x14ac:dyDescent="0.25">
      <c r="B12788" s="9"/>
    </row>
    <row r="12789" spans="2:2" x14ac:dyDescent="0.25">
      <c r="B12789" s="9"/>
    </row>
    <row r="12790" spans="2:2" x14ac:dyDescent="0.25">
      <c r="B12790" s="9"/>
    </row>
    <row r="12791" spans="2:2" x14ac:dyDescent="0.25">
      <c r="B12791" s="9"/>
    </row>
    <row r="12792" spans="2:2" x14ac:dyDescent="0.25">
      <c r="B12792" s="9"/>
    </row>
    <row r="12793" spans="2:2" x14ac:dyDescent="0.25">
      <c r="B12793" s="9"/>
    </row>
    <row r="12794" spans="2:2" x14ac:dyDescent="0.25">
      <c r="B12794" s="9"/>
    </row>
    <row r="12795" spans="2:2" x14ac:dyDescent="0.25">
      <c r="B12795" s="9"/>
    </row>
    <row r="12796" spans="2:2" x14ac:dyDescent="0.25">
      <c r="B12796" s="9"/>
    </row>
    <row r="12797" spans="2:2" x14ac:dyDescent="0.25">
      <c r="B12797" s="9"/>
    </row>
    <row r="12798" spans="2:2" x14ac:dyDescent="0.25">
      <c r="B12798" s="9"/>
    </row>
    <row r="12799" spans="2:2" x14ac:dyDescent="0.25">
      <c r="B12799" s="9"/>
    </row>
    <row r="12800" spans="2:2" x14ac:dyDescent="0.25">
      <c r="B12800" s="9"/>
    </row>
    <row r="12801" spans="2:2" x14ac:dyDescent="0.25">
      <c r="B12801" s="9"/>
    </row>
    <row r="12802" spans="2:2" x14ac:dyDescent="0.25">
      <c r="B12802" s="9"/>
    </row>
    <row r="12803" spans="2:2" x14ac:dyDescent="0.25">
      <c r="B12803" s="9"/>
    </row>
    <row r="12804" spans="2:2" x14ac:dyDescent="0.25">
      <c r="B12804" s="9"/>
    </row>
    <row r="12805" spans="2:2" x14ac:dyDescent="0.25">
      <c r="B12805" s="9"/>
    </row>
    <row r="12806" spans="2:2" x14ac:dyDescent="0.25">
      <c r="B12806" s="9"/>
    </row>
    <row r="12807" spans="2:2" x14ac:dyDescent="0.25">
      <c r="B12807" s="9"/>
    </row>
    <row r="12808" spans="2:2" x14ac:dyDescent="0.25">
      <c r="B12808" s="9"/>
    </row>
    <row r="12809" spans="2:2" x14ac:dyDescent="0.25">
      <c r="B12809" s="9"/>
    </row>
    <row r="12810" spans="2:2" x14ac:dyDescent="0.25">
      <c r="B12810" s="9"/>
    </row>
    <row r="12811" spans="2:2" x14ac:dyDescent="0.25">
      <c r="B12811" s="9"/>
    </row>
    <row r="12812" spans="2:2" x14ac:dyDescent="0.25">
      <c r="B12812" s="9"/>
    </row>
    <row r="12813" spans="2:2" x14ac:dyDescent="0.25">
      <c r="B12813" s="9"/>
    </row>
    <row r="12814" spans="2:2" x14ac:dyDescent="0.25">
      <c r="B12814" s="9"/>
    </row>
    <row r="12815" spans="2:2" x14ac:dyDescent="0.25">
      <c r="B12815" s="9"/>
    </row>
    <row r="12816" spans="2:2" x14ac:dyDescent="0.25">
      <c r="B12816" s="9"/>
    </row>
    <row r="12817" spans="2:2" x14ac:dyDescent="0.25">
      <c r="B12817" s="9"/>
    </row>
    <row r="12818" spans="2:2" x14ac:dyDescent="0.25">
      <c r="B12818" s="9"/>
    </row>
    <row r="12819" spans="2:2" x14ac:dyDescent="0.25">
      <c r="B12819" s="9"/>
    </row>
    <row r="12820" spans="2:2" x14ac:dyDescent="0.25">
      <c r="B12820" s="9"/>
    </row>
    <row r="12821" spans="2:2" x14ac:dyDescent="0.25">
      <c r="B12821" s="9"/>
    </row>
    <row r="12822" spans="2:2" x14ac:dyDescent="0.25">
      <c r="B12822" s="9"/>
    </row>
    <row r="12823" spans="2:2" x14ac:dyDescent="0.25">
      <c r="B12823" s="9"/>
    </row>
    <row r="12824" spans="2:2" x14ac:dyDescent="0.25">
      <c r="B12824" s="9"/>
    </row>
    <row r="12825" spans="2:2" x14ac:dyDescent="0.25">
      <c r="B12825" s="9"/>
    </row>
    <row r="12826" spans="2:2" x14ac:dyDescent="0.25">
      <c r="B12826" s="9"/>
    </row>
    <row r="12827" spans="2:2" x14ac:dyDescent="0.25">
      <c r="B12827" s="9"/>
    </row>
    <row r="12828" spans="2:2" x14ac:dyDescent="0.25">
      <c r="B12828" s="9"/>
    </row>
    <row r="12829" spans="2:2" x14ac:dyDescent="0.25">
      <c r="B12829" s="9"/>
    </row>
    <row r="12830" spans="2:2" x14ac:dyDescent="0.25">
      <c r="B12830" s="9"/>
    </row>
    <row r="12831" spans="2:2" x14ac:dyDescent="0.25">
      <c r="B12831" s="9"/>
    </row>
    <row r="12832" spans="2:2" x14ac:dyDescent="0.25">
      <c r="B12832" s="9"/>
    </row>
    <row r="12833" spans="2:2" x14ac:dyDescent="0.25">
      <c r="B12833" s="9"/>
    </row>
    <row r="12834" spans="2:2" x14ac:dyDescent="0.25">
      <c r="B12834" s="9"/>
    </row>
    <row r="12835" spans="2:2" x14ac:dyDescent="0.25">
      <c r="B12835" s="9"/>
    </row>
    <row r="12836" spans="2:2" x14ac:dyDescent="0.25">
      <c r="B12836" s="9"/>
    </row>
    <row r="12837" spans="2:2" x14ac:dyDescent="0.25">
      <c r="B12837" s="9"/>
    </row>
    <row r="12838" spans="2:2" x14ac:dyDescent="0.25">
      <c r="B12838" s="9"/>
    </row>
    <row r="12839" spans="2:2" x14ac:dyDescent="0.25">
      <c r="B12839" s="9"/>
    </row>
    <row r="12840" spans="2:2" x14ac:dyDescent="0.25">
      <c r="B12840" s="9"/>
    </row>
    <row r="12841" spans="2:2" x14ac:dyDescent="0.25">
      <c r="B12841" s="9"/>
    </row>
    <row r="12842" spans="2:2" x14ac:dyDescent="0.25">
      <c r="B12842" s="9"/>
    </row>
    <row r="12843" spans="2:2" x14ac:dyDescent="0.25">
      <c r="B12843" s="9"/>
    </row>
    <row r="12844" spans="2:2" x14ac:dyDescent="0.25">
      <c r="B12844" s="9"/>
    </row>
    <row r="12845" spans="2:2" x14ac:dyDescent="0.25">
      <c r="B12845" s="9"/>
    </row>
    <row r="12846" spans="2:2" x14ac:dyDescent="0.25">
      <c r="B12846" s="9"/>
    </row>
    <row r="12847" spans="2:2" x14ac:dyDescent="0.25">
      <c r="B12847" s="9"/>
    </row>
    <row r="12848" spans="2:2" x14ac:dyDescent="0.25">
      <c r="B12848" s="9"/>
    </row>
    <row r="12849" spans="2:2" x14ac:dyDescent="0.25">
      <c r="B12849" s="9"/>
    </row>
    <row r="12850" spans="2:2" x14ac:dyDescent="0.25">
      <c r="B12850" s="9"/>
    </row>
    <row r="12851" spans="2:2" x14ac:dyDescent="0.25">
      <c r="B12851" s="9"/>
    </row>
    <row r="12852" spans="2:2" x14ac:dyDescent="0.25">
      <c r="B12852" s="9"/>
    </row>
    <row r="12853" spans="2:2" x14ac:dyDescent="0.25">
      <c r="B12853" s="9"/>
    </row>
    <row r="12854" spans="2:2" x14ac:dyDescent="0.25">
      <c r="B12854" s="9"/>
    </row>
    <row r="12855" spans="2:2" x14ac:dyDescent="0.25">
      <c r="B12855" s="9"/>
    </row>
    <row r="12856" spans="2:2" x14ac:dyDescent="0.25">
      <c r="B12856" s="9"/>
    </row>
    <row r="12857" spans="2:2" x14ac:dyDescent="0.25">
      <c r="B12857" s="9"/>
    </row>
    <row r="12858" spans="2:2" x14ac:dyDescent="0.25">
      <c r="B12858" s="9"/>
    </row>
    <row r="12859" spans="2:2" x14ac:dyDescent="0.25">
      <c r="B12859" s="9"/>
    </row>
    <row r="12860" spans="2:2" x14ac:dyDescent="0.25">
      <c r="B12860" s="9"/>
    </row>
    <row r="12861" spans="2:2" x14ac:dyDescent="0.25">
      <c r="B12861" s="9"/>
    </row>
    <row r="12862" spans="2:2" x14ac:dyDescent="0.25">
      <c r="B12862" s="9"/>
    </row>
    <row r="12863" spans="2:2" x14ac:dyDescent="0.25">
      <c r="B12863" s="9"/>
    </row>
    <row r="12864" spans="2:2" x14ac:dyDescent="0.25">
      <c r="B12864" s="9"/>
    </row>
    <row r="12865" spans="2:2" x14ac:dyDescent="0.25">
      <c r="B12865" s="9"/>
    </row>
    <row r="12866" spans="2:2" x14ac:dyDescent="0.25">
      <c r="B12866" s="9"/>
    </row>
    <row r="12867" spans="2:2" x14ac:dyDescent="0.25">
      <c r="B12867" s="9"/>
    </row>
    <row r="12868" spans="2:2" x14ac:dyDescent="0.25">
      <c r="B12868" s="9"/>
    </row>
    <row r="12869" spans="2:2" x14ac:dyDescent="0.25">
      <c r="B12869" s="9"/>
    </row>
    <row r="12870" spans="2:2" x14ac:dyDescent="0.25">
      <c r="B12870" s="9"/>
    </row>
    <row r="12871" spans="2:2" x14ac:dyDescent="0.25">
      <c r="B12871" s="9"/>
    </row>
    <row r="12872" spans="2:2" x14ac:dyDescent="0.25">
      <c r="B12872" s="9"/>
    </row>
    <row r="12873" spans="2:2" x14ac:dyDescent="0.25">
      <c r="B12873" s="9"/>
    </row>
    <row r="12874" spans="2:2" x14ac:dyDescent="0.25">
      <c r="B12874" s="9"/>
    </row>
    <row r="12875" spans="2:2" x14ac:dyDescent="0.25">
      <c r="B12875" s="9"/>
    </row>
    <row r="12876" spans="2:2" x14ac:dyDescent="0.25">
      <c r="B12876" s="9"/>
    </row>
    <row r="12877" spans="2:2" x14ac:dyDescent="0.25">
      <c r="B12877" s="9"/>
    </row>
    <row r="12878" spans="2:2" x14ac:dyDescent="0.25">
      <c r="B12878" s="9"/>
    </row>
    <row r="12879" spans="2:2" x14ac:dyDescent="0.25">
      <c r="B12879" s="9"/>
    </row>
    <row r="12880" spans="2:2" x14ac:dyDescent="0.25">
      <c r="B12880" s="9"/>
    </row>
    <row r="12881" spans="2:2" x14ac:dyDescent="0.25">
      <c r="B12881" s="9"/>
    </row>
    <row r="12882" spans="2:2" x14ac:dyDescent="0.25">
      <c r="B12882" s="9"/>
    </row>
    <row r="12883" spans="2:2" x14ac:dyDescent="0.25">
      <c r="B12883" s="9"/>
    </row>
    <row r="12884" spans="2:2" x14ac:dyDescent="0.25">
      <c r="B12884" s="9"/>
    </row>
    <row r="12885" spans="2:2" x14ac:dyDescent="0.25">
      <c r="B12885" s="9"/>
    </row>
    <row r="12886" spans="2:2" x14ac:dyDescent="0.25">
      <c r="B12886" s="9"/>
    </row>
    <row r="12887" spans="2:2" x14ac:dyDescent="0.25">
      <c r="B12887" s="9"/>
    </row>
    <row r="12888" spans="2:2" x14ac:dyDescent="0.25">
      <c r="B12888" s="9"/>
    </row>
    <row r="12889" spans="2:2" x14ac:dyDescent="0.25">
      <c r="B12889" s="9"/>
    </row>
    <row r="12890" spans="2:2" x14ac:dyDescent="0.25">
      <c r="B12890" s="9"/>
    </row>
    <row r="12891" spans="2:2" x14ac:dyDescent="0.25">
      <c r="B12891" s="9"/>
    </row>
    <row r="12892" spans="2:2" x14ac:dyDescent="0.25">
      <c r="B12892" s="9"/>
    </row>
    <row r="12893" spans="2:2" x14ac:dyDescent="0.25">
      <c r="B12893" s="9"/>
    </row>
    <row r="12894" spans="2:2" x14ac:dyDescent="0.25">
      <c r="B12894" s="9"/>
    </row>
    <row r="12895" spans="2:2" x14ac:dyDescent="0.25">
      <c r="B12895" s="9"/>
    </row>
    <row r="12896" spans="2:2" x14ac:dyDescent="0.25">
      <c r="B12896" s="9"/>
    </row>
    <row r="12897" spans="2:2" x14ac:dyDescent="0.25">
      <c r="B12897" s="9"/>
    </row>
    <row r="12898" spans="2:2" x14ac:dyDescent="0.25">
      <c r="B12898" s="9"/>
    </row>
    <row r="12899" spans="2:2" x14ac:dyDescent="0.25">
      <c r="B12899" s="9"/>
    </row>
    <row r="12900" spans="2:2" x14ac:dyDescent="0.25">
      <c r="B12900" s="9"/>
    </row>
    <row r="12901" spans="2:2" x14ac:dyDescent="0.25">
      <c r="B12901" s="9"/>
    </row>
    <row r="12902" spans="2:2" x14ac:dyDescent="0.25">
      <c r="B12902" s="9"/>
    </row>
    <row r="12903" spans="2:2" x14ac:dyDescent="0.25">
      <c r="B12903" s="9"/>
    </row>
    <row r="12904" spans="2:2" x14ac:dyDescent="0.25">
      <c r="B12904" s="9"/>
    </row>
    <row r="12905" spans="2:2" x14ac:dyDescent="0.25">
      <c r="B12905" s="9"/>
    </row>
    <row r="12906" spans="2:2" x14ac:dyDescent="0.25">
      <c r="B12906" s="9"/>
    </row>
    <row r="12907" spans="2:2" x14ac:dyDescent="0.25">
      <c r="B12907" s="9"/>
    </row>
    <row r="12908" spans="2:2" x14ac:dyDescent="0.25">
      <c r="B12908" s="9"/>
    </row>
    <row r="12909" spans="2:2" x14ac:dyDescent="0.25">
      <c r="B12909" s="9"/>
    </row>
    <row r="12910" spans="2:2" x14ac:dyDescent="0.25">
      <c r="B12910" s="9"/>
    </row>
    <row r="12911" spans="2:2" x14ac:dyDescent="0.25">
      <c r="B12911" s="9"/>
    </row>
    <row r="12912" spans="2:2" x14ac:dyDescent="0.25">
      <c r="B12912" s="9"/>
    </row>
    <row r="12913" spans="2:2" x14ac:dyDescent="0.25">
      <c r="B12913" s="9"/>
    </row>
    <row r="12914" spans="2:2" x14ac:dyDescent="0.25">
      <c r="B12914" s="9"/>
    </row>
    <row r="12915" spans="2:2" x14ac:dyDescent="0.25">
      <c r="B12915" s="9"/>
    </row>
    <row r="12916" spans="2:2" x14ac:dyDescent="0.25">
      <c r="B12916" s="9"/>
    </row>
    <row r="12917" spans="2:2" x14ac:dyDescent="0.25">
      <c r="B12917" s="9"/>
    </row>
    <row r="12918" spans="2:2" x14ac:dyDescent="0.25">
      <c r="B12918" s="9"/>
    </row>
    <row r="12919" spans="2:2" x14ac:dyDescent="0.25">
      <c r="B12919" s="9"/>
    </row>
    <row r="12920" spans="2:2" x14ac:dyDescent="0.25">
      <c r="B12920" s="9"/>
    </row>
    <row r="12921" spans="2:2" x14ac:dyDescent="0.25">
      <c r="B12921" s="9"/>
    </row>
    <row r="12922" spans="2:2" x14ac:dyDescent="0.25">
      <c r="B12922" s="9"/>
    </row>
    <row r="12923" spans="2:2" x14ac:dyDescent="0.25">
      <c r="B12923" s="9"/>
    </row>
    <row r="12924" spans="2:2" x14ac:dyDescent="0.25">
      <c r="B12924" s="9"/>
    </row>
    <row r="12925" spans="2:2" x14ac:dyDescent="0.25">
      <c r="B12925" s="9"/>
    </row>
    <row r="12926" spans="2:2" x14ac:dyDescent="0.25">
      <c r="B12926" s="9"/>
    </row>
    <row r="12927" spans="2:2" x14ac:dyDescent="0.25">
      <c r="B12927" s="9"/>
    </row>
    <row r="12928" spans="2:2" x14ac:dyDescent="0.25">
      <c r="B12928" s="9"/>
    </row>
    <row r="12929" spans="2:2" x14ac:dyDescent="0.25">
      <c r="B12929" s="9"/>
    </row>
    <row r="12930" spans="2:2" x14ac:dyDescent="0.25">
      <c r="B12930" s="9"/>
    </row>
    <row r="12931" spans="2:2" x14ac:dyDescent="0.25">
      <c r="B12931" s="9"/>
    </row>
    <row r="12932" spans="2:2" x14ac:dyDescent="0.25">
      <c r="B12932" s="9"/>
    </row>
    <row r="12933" spans="2:2" x14ac:dyDescent="0.25">
      <c r="B12933" s="9"/>
    </row>
    <row r="12934" spans="2:2" x14ac:dyDescent="0.25">
      <c r="B12934" s="9"/>
    </row>
    <row r="12935" spans="2:2" x14ac:dyDescent="0.25">
      <c r="B12935" s="9"/>
    </row>
    <row r="12936" spans="2:2" x14ac:dyDescent="0.25">
      <c r="B12936" s="9"/>
    </row>
    <row r="12937" spans="2:2" x14ac:dyDescent="0.25">
      <c r="B12937" s="9"/>
    </row>
    <row r="12938" spans="2:2" x14ac:dyDescent="0.25">
      <c r="B12938" s="9"/>
    </row>
    <row r="12939" spans="2:2" x14ac:dyDescent="0.25">
      <c r="B12939" s="9"/>
    </row>
    <row r="12940" spans="2:2" x14ac:dyDescent="0.25">
      <c r="B12940" s="9"/>
    </row>
    <row r="12941" spans="2:2" x14ac:dyDescent="0.25">
      <c r="B12941" s="9"/>
    </row>
    <row r="12942" spans="2:2" x14ac:dyDescent="0.25">
      <c r="B12942" s="9"/>
    </row>
    <row r="12943" spans="2:2" x14ac:dyDescent="0.25">
      <c r="B12943" s="9"/>
    </row>
    <row r="12944" spans="2:2" x14ac:dyDescent="0.25">
      <c r="B12944" s="9"/>
    </row>
    <row r="12945" spans="2:2" x14ac:dyDescent="0.25">
      <c r="B12945" s="9"/>
    </row>
    <row r="12946" spans="2:2" x14ac:dyDescent="0.25">
      <c r="B12946" s="9"/>
    </row>
    <row r="12947" spans="2:2" x14ac:dyDescent="0.25">
      <c r="B12947" s="9"/>
    </row>
    <row r="12948" spans="2:2" x14ac:dyDescent="0.25">
      <c r="B12948" s="9"/>
    </row>
    <row r="12949" spans="2:2" x14ac:dyDescent="0.25">
      <c r="B12949" s="9"/>
    </row>
    <row r="12950" spans="2:2" x14ac:dyDescent="0.25">
      <c r="B12950" s="9"/>
    </row>
    <row r="12951" spans="2:2" x14ac:dyDescent="0.25">
      <c r="B12951" s="9"/>
    </row>
    <row r="12952" spans="2:2" x14ac:dyDescent="0.25">
      <c r="B12952" s="9"/>
    </row>
    <row r="12953" spans="2:2" x14ac:dyDescent="0.25">
      <c r="B12953" s="9"/>
    </row>
    <row r="12954" spans="2:2" x14ac:dyDescent="0.25">
      <c r="B12954" s="9"/>
    </row>
    <row r="12955" spans="2:2" x14ac:dyDescent="0.25">
      <c r="B12955" s="9"/>
    </row>
    <row r="12956" spans="2:2" x14ac:dyDescent="0.25">
      <c r="B12956" s="9"/>
    </row>
    <row r="12957" spans="2:2" x14ac:dyDescent="0.25">
      <c r="B12957" s="9"/>
    </row>
    <row r="12958" spans="2:2" x14ac:dyDescent="0.25">
      <c r="B12958" s="9"/>
    </row>
    <row r="12959" spans="2:2" x14ac:dyDescent="0.25">
      <c r="B12959" s="9"/>
    </row>
    <row r="12960" spans="2:2" x14ac:dyDescent="0.25">
      <c r="B12960" s="9"/>
    </row>
    <row r="12961" spans="2:2" x14ac:dyDescent="0.25">
      <c r="B12961" s="9"/>
    </row>
    <row r="12962" spans="2:2" x14ac:dyDescent="0.25">
      <c r="B12962" s="9"/>
    </row>
    <row r="12963" spans="2:2" x14ac:dyDescent="0.25">
      <c r="B12963" s="9"/>
    </row>
    <row r="12964" spans="2:2" x14ac:dyDescent="0.25">
      <c r="B12964" s="9"/>
    </row>
    <row r="12965" spans="2:2" x14ac:dyDescent="0.25">
      <c r="B12965" s="9"/>
    </row>
    <row r="12966" spans="2:2" x14ac:dyDescent="0.25">
      <c r="B12966" s="9"/>
    </row>
    <row r="12967" spans="2:2" x14ac:dyDescent="0.25">
      <c r="B12967" s="9"/>
    </row>
    <row r="12968" spans="2:2" x14ac:dyDescent="0.25">
      <c r="B12968" s="9"/>
    </row>
    <row r="12969" spans="2:2" x14ac:dyDescent="0.25">
      <c r="B12969" s="9"/>
    </row>
    <row r="12970" spans="2:2" x14ac:dyDescent="0.25">
      <c r="B12970" s="9"/>
    </row>
    <row r="12971" spans="2:2" x14ac:dyDescent="0.25">
      <c r="B12971" s="9"/>
    </row>
    <row r="12972" spans="2:2" x14ac:dyDescent="0.25">
      <c r="B12972" s="9"/>
    </row>
    <row r="12973" spans="2:2" x14ac:dyDescent="0.25">
      <c r="B12973" s="9"/>
    </row>
    <row r="12974" spans="2:2" x14ac:dyDescent="0.25">
      <c r="B12974" s="9"/>
    </row>
    <row r="12975" spans="2:2" x14ac:dyDescent="0.25">
      <c r="B12975" s="9"/>
    </row>
    <row r="12976" spans="2:2" x14ac:dyDescent="0.25">
      <c r="B12976" s="9"/>
    </row>
    <row r="12977" spans="2:2" x14ac:dyDescent="0.25">
      <c r="B12977" s="9"/>
    </row>
    <row r="12978" spans="2:2" x14ac:dyDescent="0.25">
      <c r="B12978" s="9"/>
    </row>
    <row r="12979" spans="2:2" x14ac:dyDescent="0.25">
      <c r="B12979" s="9"/>
    </row>
    <row r="12980" spans="2:2" x14ac:dyDescent="0.25">
      <c r="B12980" s="9"/>
    </row>
    <row r="12981" spans="2:2" x14ac:dyDescent="0.25">
      <c r="B12981" s="9"/>
    </row>
    <row r="12982" spans="2:2" x14ac:dyDescent="0.25">
      <c r="B12982" s="9"/>
    </row>
    <row r="12983" spans="2:2" x14ac:dyDescent="0.25">
      <c r="B12983" s="9"/>
    </row>
    <row r="12984" spans="2:2" x14ac:dyDescent="0.25">
      <c r="B12984" s="9"/>
    </row>
    <row r="12985" spans="2:2" x14ac:dyDescent="0.25">
      <c r="B12985" s="9"/>
    </row>
    <row r="12986" spans="2:2" x14ac:dyDescent="0.25">
      <c r="B12986" s="9"/>
    </row>
    <row r="12987" spans="2:2" x14ac:dyDescent="0.25">
      <c r="B12987" s="9"/>
    </row>
    <row r="12988" spans="2:2" x14ac:dyDescent="0.25">
      <c r="B12988" s="9"/>
    </row>
    <row r="12989" spans="2:2" x14ac:dyDescent="0.25">
      <c r="B12989" s="9"/>
    </row>
    <row r="12990" spans="2:2" x14ac:dyDescent="0.25">
      <c r="B12990" s="9"/>
    </row>
    <row r="12991" spans="2:2" x14ac:dyDescent="0.25">
      <c r="B12991" s="9"/>
    </row>
    <row r="12992" spans="2:2" x14ac:dyDescent="0.25">
      <c r="B12992" s="9"/>
    </row>
    <row r="12993" spans="2:2" x14ac:dyDescent="0.25">
      <c r="B12993" s="9"/>
    </row>
    <row r="12994" spans="2:2" x14ac:dyDescent="0.25">
      <c r="B12994" s="9"/>
    </row>
    <row r="12995" spans="2:2" x14ac:dyDescent="0.25">
      <c r="B12995" s="9"/>
    </row>
    <row r="12996" spans="2:2" x14ac:dyDescent="0.25">
      <c r="B12996" s="9"/>
    </row>
    <row r="12997" spans="2:2" x14ac:dyDescent="0.25">
      <c r="B12997" s="9"/>
    </row>
    <row r="12998" spans="2:2" x14ac:dyDescent="0.25">
      <c r="B12998" s="9"/>
    </row>
    <row r="12999" spans="2:2" x14ac:dyDescent="0.25">
      <c r="B12999" s="9"/>
    </row>
    <row r="13000" spans="2:2" x14ac:dyDescent="0.25">
      <c r="B13000" s="9"/>
    </row>
    <row r="13001" spans="2:2" x14ac:dyDescent="0.25">
      <c r="B13001" s="9"/>
    </row>
    <row r="13002" spans="2:2" x14ac:dyDescent="0.25">
      <c r="B13002" s="9"/>
    </row>
    <row r="13003" spans="2:2" x14ac:dyDescent="0.25">
      <c r="B13003" s="9"/>
    </row>
    <row r="13004" spans="2:2" x14ac:dyDescent="0.25">
      <c r="B13004" s="9"/>
    </row>
    <row r="13005" spans="2:2" x14ac:dyDescent="0.25">
      <c r="B13005" s="9"/>
    </row>
    <row r="13006" spans="2:2" x14ac:dyDescent="0.25">
      <c r="B13006" s="9"/>
    </row>
    <row r="13007" spans="2:2" x14ac:dyDescent="0.25">
      <c r="B13007" s="9"/>
    </row>
    <row r="13008" spans="2:2" x14ac:dyDescent="0.25">
      <c r="B13008" s="9"/>
    </row>
    <row r="13009" spans="2:2" x14ac:dyDescent="0.25">
      <c r="B13009" s="9"/>
    </row>
    <row r="13010" spans="2:2" x14ac:dyDescent="0.25">
      <c r="B13010" s="9"/>
    </row>
    <row r="13011" spans="2:2" x14ac:dyDescent="0.25">
      <c r="B13011" s="9"/>
    </row>
    <row r="13012" spans="2:2" x14ac:dyDescent="0.25">
      <c r="B13012" s="9"/>
    </row>
    <row r="13013" spans="2:2" x14ac:dyDescent="0.25">
      <c r="B13013" s="9"/>
    </row>
    <row r="13014" spans="2:2" x14ac:dyDescent="0.25">
      <c r="B13014" s="9"/>
    </row>
    <row r="13015" spans="2:2" x14ac:dyDescent="0.25">
      <c r="B13015" s="9"/>
    </row>
    <row r="13016" spans="2:2" x14ac:dyDescent="0.25">
      <c r="B13016" s="9"/>
    </row>
    <row r="13017" spans="2:2" x14ac:dyDescent="0.25">
      <c r="B13017" s="9"/>
    </row>
    <row r="13018" spans="2:2" x14ac:dyDescent="0.25">
      <c r="B13018" s="9"/>
    </row>
    <row r="13019" spans="2:2" x14ac:dyDescent="0.25">
      <c r="B13019" s="9"/>
    </row>
    <row r="13020" spans="2:2" x14ac:dyDescent="0.25">
      <c r="B13020" s="9"/>
    </row>
    <row r="13021" spans="2:2" x14ac:dyDescent="0.25">
      <c r="B13021" s="9"/>
    </row>
    <row r="13022" spans="2:2" x14ac:dyDescent="0.25">
      <c r="B13022" s="9"/>
    </row>
    <row r="13023" spans="2:2" x14ac:dyDescent="0.25">
      <c r="B13023" s="9"/>
    </row>
    <row r="13024" spans="2:2" x14ac:dyDescent="0.25">
      <c r="B13024" s="9"/>
    </row>
    <row r="13025" spans="2:2" x14ac:dyDescent="0.25">
      <c r="B13025" s="9"/>
    </row>
    <row r="13026" spans="2:2" x14ac:dyDescent="0.25">
      <c r="B13026" s="9"/>
    </row>
    <row r="13027" spans="2:2" x14ac:dyDescent="0.25">
      <c r="B13027" s="9"/>
    </row>
    <row r="13028" spans="2:2" x14ac:dyDescent="0.25">
      <c r="B13028" s="9"/>
    </row>
    <row r="13029" spans="2:2" x14ac:dyDescent="0.25">
      <c r="B13029" s="9"/>
    </row>
    <row r="13030" spans="2:2" x14ac:dyDescent="0.25">
      <c r="B13030" s="9"/>
    </row>
    <row r="13031" spans="2:2" x14ac:dyDescent="0.25">
      <c r="B13031" s="9"/>
    </row>
    <row r="13032" spans="2:2" x14ac:dyDescent="0.25">
      <c r="B13032" s="9"/>
    </row>
    <row r="13033" spans="2:2" x14ac:dyDescent="0.25">
      <c r="B13033" s="9"/>
    </row>
    <row r="13034" spans="2:2" x14ac:dyDescent="0.25">
      <c r="B13034" s="9"/>
    </row>
    <row r="13035" spans="2:2" x14ac:dyDescent="0.25">
      <c r="B13035" s="9"/>
    </row>
    <row r="13036" spans="2:2" x14ac:dyDescent="0.25">
      <c r="B13036" s="9"/>
    </row>
    <row r="13037" spans="2:2" x14ac:dyDescent="0.25">
      <c r="B13037" s="9"/>
    </row>
    <row r="13038" spans="2:2" x14ac:dyDescent="0.25">
      <c r="B13038" s="9"/>
    </row>
    <row r="13039" spans="2:2" x14ac:dyDescent="0.25">
      <c r="B13039" s="9"/>
    </row>
    <row r="13040" spans="2:2" x14ac:dyDescent="0.25">
      <c r="B13040" s="9"/>
    </row>
    <row r="13041" spans="2:2" x14ac:dyDescent="0.25">
      <c r="B13041" s="9"/>
    </row>
    <row r="13042" spans="2:2" x14ac:dyDescent="0.25">
      <c r="B13042" s="9"/>
    </row>
    <row r="13043" spans="2:2" x14ac:dyDescent="0.25">
      <c r="B13043" s="9"/>
    </row>
    <row r="13044" spans="2:2" x14ac:dyDescent="0.25">
      <c r="B13044" s="9"/>
    </row>
    <row r="13045" spans="2:2" x14ac:dyDescent="0.25">
      <c r="B13045" s="9"/>
    </row>
    <row r="13046" spans="2:2" x14ac:dyDescent="0.25">
      <c r="B13046" s="9"/>
    </row>
    <row r="13047" spans="2:2" x14ac:dyDescent="0.25">
      <c r="B13047" s="9"/>
    </row>
    <row r="13048" spans="2:2" x14ac:dyDescent="0.25">
      <c r="B13048" s="9"/>
    </row>
    <row r="13049" spans="2:2" x14ac:dyDescent="0.25">
      <c r="B13049" s="9"/>
    </row>
    <row r="13050" spans="2:2" x14ac:dyDescent="0.25">
      <c r="B13050" s="9"/>
    </row>
    <row r="13051" spans="2:2" x14ac:dyDescent="0.25">
      <c r="B13051" s="9"/>
    </row>
    <row r="13052" spans="2:2" x14ac:dyDescent="0.25">
      <c r="B13052" s="9"/>
    </row>
    <row r="13053" spans="2:2" x14ac:dyDescent="0.25">
      <c r="B13053" s="9"/>
    </row>
    <row r="13054" spans="2:2" x14ac:dyDescent="0.25">
      <c r="B13054" s="9"/>
    </row>
    <row r="13055" spans="2:2" x14ac:dyDescent="0.25">
      <c r="B13055" s="9"/>
    </row>
    <row r="13056" spans="2:2" x14ac:dyDescent="0.25">
      <c r="B13056" s="9"/>
    </row>
    <row r="13057" spans="2:2" x14ac:dyDescent="0.25">
      <c r="B13057" s="9"/>
    </row>
    <row r="13058" spans="2:2" x14ac:dyDescent="0.25">
      <c r="B13058" s="9"/>
    </row>
    <row r="13059" spans="2:2" x14ac:dyDescent="0.25">
      <c r="B13059" s="9"/>
    </row>
    <row r="13060" spans="2:2" x14ac:dyDescent="0.25">
      <c r="B13060" s="9"/>
    </row>
    <row r="13061" spans="2:2" x14ac:dyDescent="0.25">
      <c r="B13061" s="9"/>
    </row>
    <row r="13062" spans="2:2" x14ac:dyDescent="0.25">
      <c r="B13062" s="9"/>
    </row>
    <row r="13063" spans="2:2" x14ac:dyDescent="0.25">
      <c r="B13063" s="9"/>
    </row>
    <row r="13064" spans="2:2" x14ac:dyDescent="0.25">
      <c r="B13064" s="9"/>
    </row>
    <row r="13065" spans="2:2" x14ac:dyDescent="0.25">
      <c r="B13065" s="9"/>
    </row>
    <row r="13066" spans="2:2" x14ac:dyDescent="0.25">
      <c r="B13066" s="9"/>
    </row>
    <row r="13067" spans="2:2" x14ac:dyDescent="0.25">
      <c r="B13067" s="9"/>
    </row>
    <row r="13068" spans="2:2" x14ac:dyDescent="0.25">
      <c r="B13068" s="9"/>
    </row>
    <row r="13069" spans="2:2" x14ac:dyDescent="0.25">
      <c r="B13069" s="9"/>
    </row>
    <row r="13070" spans="2:2" x14ac:dyDescent="0.25">
      <c r="B13070" s="9"/>
    </row>
    <row r="13071" spans="2:2" x14ac:dyDescent="0.25">
      <c r="B13071" s="9"/>
    </row>
    <row r="13072" spans="2:2" x14ac:dyDescent="0.25">
      <c r="B13072" s="9"/>
    </row>
    <row r="13073" spans="2:2" x14ac:dyDescent="0.25">
      <c r="B13073" s="9"/>
    </row>
    <row r="13074" spans="2:2" x14ac:dyDescent="0.25">
      <c r="B13074" s="9"/>
    </row>
    <row r="13075" spans="2:2" x14ac:dyDescent="0.25">
      <c r="B13075" s="9"/>
    </row>
    <row r="13076" spans="2:2" x14ac:dyDescent="0.25">
      <c r="B13076" s="9"/>
    </row>
    <row r="13077" spans="2:2" x14ac:dyDescent="0.25">
      <c r="B13077" s="9"/>
    </row>
    <row r="13078" spans="2:2" x14ac:dyDescent="0.25">
      <c r="B13078" s="9"/>
    </row>
    <row r="13079" spans="2:2" x14ac:dyDescent="0.25">
      <c r="B13079" s="9"/>
    </row>
    <row r="13080" spans="2:2" x14ac:dyDescent="0.25">
      <c r="B13080" s="9"/>
    </row>
    <row r="13081" spans="2:2" x14ac:dyDescent="0.25">
      <c r="B13081" s="9"/>
    </row>
    <row r="13082" spans="2:2" x14ac:dyDescent="0.25">
      <c r="B13082" s="9"/>
    </row>
    <row r="13083" spans="2:2" x14ac:dyDescent="0.25">
      <c r="B13083" s="9"/>
    </row>
    <row r="13084" spans="2:2" x14ac:dyDescent="0.25">
      <c r="B13084" s="9"/>
    </row>
    <row r="13085" spans="2:2" x14ac:dyDescent="0.25">
      <c r="B13085" s="9"/>
    </row>
    <row r="13086" spans="2:2" x14ac:dyDescent="0.25">
      <c r="B13086" s="9"/>
    </row>
    <row r="13087" spans="2:2" x14ac:dyDescent="0.25">
      <c r="B13087" s="9"/>
    </row>
    <row r="13088" spans="2:2" x14ac:dyDescent="0.25">
      <c r="B13088" s="9"/>
    </row>
    <row r="13089" spans="2:2" x14ac:dyDescent="0.25">
      <c r="B13089" s="9"/>
    </row>
    <row r="13090" spans="2:2" x14ac:dyDescent="0.25">
      <c r="B13090" s="9"/>
    </row>
    <row r="13091" spans="2:2" x14ac:dyDescent="0.25">
      <c r="B13091" s="9"/>
    </row>
    <row r="13092" spans="2:2" x14ac:dyDescent="0.25">
      <c r="B13092" s="9"/>
    </row>
    <row r="13093" spans="2:2" x14ac:dyDescent="0.25">
      <c r="B13093" s="9"/>
    </row>
    <row r="13094" spans="2:2" x14ac:dyDescent="0.25">
      <c r="B13094" s="9"/>
    </row>
    <row r="13095" spans="2:2" x14ac:dyDescent="0.25">
      <c r="B13095" s="9"/>
    </row>
    <row r="13096" spans="2:2" x14ac:dyDescent="0.25">
      <c r="B13096" s="9"/>
    </row>
    <row r="13097" spans="2:2" x14ac:dyDescent="0.25">
      <c r="B13097" s="9"/>
    </row>
    <row r="13098" spans="2:2" x14ac:dyDescent="0.25">
      <c r="B13098" s="9"/>
    </row>
    <row r="13099" spans="2:2" x14ac:dyDescent="0.25">
      <c r="B13099" s="9"/>
    </row>
    <row r="13100" spans="2:2" x14ac:dyDescent="0.25">
      <c r="B13100" s="9"/>
    </row>
    <row r="13101" spans="2:2" x14ac:dyDescent="0.25">
      <c r="B13101" s="9"/>
    </row>
    <row r="13102" spans="2:2" x14ac:dyDescent="0.25">
      <c r="B13102" s="9"/>
    </row>
    <row r="13103" spans="2:2" x14ac:dyDescent="0.25">
      <c r="B13103" s="9"/>
    </row>
    <row r="13104" spans="2:2" x14ac:dyDescent="0.25">
      <c r="B13104" s="9"/>
    </row>
    <row r="13105" spans="2:2" x14ac:dyDescent="0.25">
      <c r="B13105" s="9"/>
    </row>
    <row r="13106" spans="2:2" x14ac:dyDescent="0.25">
      <c r="B13106" s="9"/>
    </row>
    <row r="13107" spans="2:2" x14ac:dyDescent="0.25">
      <c r="B13107" s="9"/>
    </row>
    <row r="13108" spans="2:2" x14ac:dyDescent="0.25">
      <c r="B13108" s="9"/>
    </row>
    <row r="13109" spans="2:2" x14ac:dyDescent="0.25">
      <c r="B13109" s="9"/>
    </row>
    <row r="13110" spans="2:2" x14ac:dyDescent="0.25">
      <c r="B13110" s="9"/>
    </row>
    <row r="13111" spans="2:2" x14ac:dyDescent="0.25">
      <c r="B13111" s="9"/>
    </row>
    <row r="13112" spans="2:2" x14ac:dyDescent="0.25">
      <c r="B13112" s="9"/>
    </row>
    <row r="13113" spans="2:2" x14ac:dyDescent="0.25">
      <c r="B13113" s="9"/>
    </row>
    <row r="13114" spans="2:2" x14ac:dyDescent="0.25">
      <c r="B13114" s="9"/>
    </row>
    <row r="13115" spans="2:2" x14ac:dyDescent="0.25">
      <c r="B13115" s="9"/>
    </row>
    <row r="13116" spans="2:2" x14ac:dyDescent="0.25">
      <c r="B13116" s="9"/>
    </row>
    <row r="13117" spans="2:2" x14ac:dyDescent="0.25">
      <c r="B13117" s="9"/>
    </row>
    <row r="13118" spans="2:2" x14ac:dyDescent="0.25">
      <c r="B13118" s="9"/>
    </row>
    <row r="13119" spans="2:2" x14ac:dyDescent="0.25">
      <c r="B13119" s="9"/>
    </row>
    <row r="13120" spans="2:2" x14ac:dyDescent="0.25">
      <c r="B13120" s="9"/>
    </row>
    <row r="13121" spans="2:2" x14ac:dyDescent="0.25">
      <c r="B13121" s="9"/>
    </row>
    <row r="13122" spans="2:2" x14ac:dyDescent="0.25">
      <c r="B13122" s="9"/>
    </row>
    <row r="13123" spans="2:2" x14ac:dyDescent="0.25">
      <c r="B13123" s="9"/>
    </row>
    <row r="13124" spans="2:2" x14ac:dyDescent="0.25">
      <c r="B13124" s="9"/>
    </row>
    <row r="13125" spans="2:2" x14ac:dyDescent="0.25">
      <c r="B13125" s="9"/>
    </row>
    <row r="13126" spans="2:2" x14ac:dyDescent="0.25">
      <c r="B13126" s="9"/>
    </row>
    <row r="13127" spans="2:2" x14ac:dyDescent="0.25">
      <c r="B13127" s="9"/>
    </row>
    <row r="13128" spans="2:2" x14ac:dyDescent="0.25">
      <c r="B13128" s="9"/>
    </row>
    <row r="13129" spans="2:2" x14ac:dyDescent="0.25">
      <c r="B13129" s="9"/>
    </row>
    <row r="13130" spans="2:2" x14ac:dyDescent="0.25">
      <c r="B13130" s="9"/>
    </row>
    <row r="13131" spans="2:2" x14ac:dyDescent="0.25">
      <c r="B13131" s="9"/>
    </row>
    <row r="13132" spans="2:2" x14ac:dyDescent="0.25">
      <c r="B13132" s="9"/>
    </row>
    <row r="13133" spans="2:2" x14ac:dyDescent="0.25">
      <c r="B13133" s="9"/>
    </row>
    <row r="13134" spans="2:2" x14ac:dyDescent="0.25">
      <c r="B13134" s="9"/>
    </row>
    <row r="13135" spans="2:2" x14ac:dyDescent="0.25">
      <c r="B13135" s="9"/>
    </row>
    <row r="13136" spans="2:2" x14ac:dyDescent="0.25">
      <c r="B13136" s="9"/>
    </row>
    <row r="13137" spans="2:2" x14ac:dyDescent="0.25">
      <c r="B13137" s="9"/>
    </row>
    <row r="13138" spans="2:2" x14ac:dyDescent="0.25">
      <c r="B13138" s="9"/>
    </row>
    <row r="13139" spans="2:2" x14ac:dyDescent="0.25">
      <c r="B13139" s="9"/>
    </row>
    <row r="13140" spans="2:2" x14ac:dyDescent="0.25">
      <c r="B13140" s="9"/>
    </row>
    <row r="13141" spans="2:2" x14ac:dyDescent="0.25">
      <c r="B13141" s="9"/>
    </row>
    <row r="13142" spans="2:2" x14ac:dyDescent="0.25">
      <c r="B13142" s="9"/>
    </row>
    <row r="13143" spans="2:2" x14ac:dyDescent="0.25">
      <c r="B13143" s="9"/>
    </row>
    <row r="13144" spans="2:2" x14ac:dyDescent="0.25">
      <c r="B13144" s="9"/>
    </row>
    <row r="13145" spans="2:2" x14ac:dyDescent="0.25">
      <c r="B13145" s="9"/>
    </row>
    <row r="13146" spans="2:2" x14ac:dyDescent="0.25">
      <c r="B13146" s="9"/>
    </row>
    <row r="13147" spans="2:2" x14ac:dyDescent="0.25">
      <c r="B13147" s="9"/>
    </row>
    <row r="13148" spans="2:2" x14ac:dyDescent="0.25">
      <c r="B13148" s="9"/>
    </row>
    <row r="13149" spans="2:2" x14ac:dyDescent="0.25">
      <c r="B13149" s="9"/>
    </row>
    <row r="13150" spans="2:2" x14ac:dyDescent="0.25">
      <c r="B13150" s="9"/>
    </row>
    <row r="13151" spans="2:2" x14ac:dyDescent="0.25">
      <c r="B13151" s="9"/>
    </row>
    <row r="13152" spans="2:2" x14ac:dyDescent="0.25">
      <c r="B13152" s="9"/>
    </row>
    <row r="13153" spans="2:2" x14ac:dyDescent="0.25">
      <c r="B13153" s="9"/>
    </row>
    <row r="13154" spans="2:2" x14ac:dyDescent="0.25">
      <c r="B13154" s="9"/>
    </row>
    <row r="13155" spans="2:2" x14ac:dyDescent="0.25">
      <c r="B13155" s="9"/>
    </row>
    <row r="13156" spans="2:2" x14ac:dyDescent="0.25">
      <c r="B13156" s="9"/>
    </row>
    <row r="13157" spans="2:2" x14ac:dyDescent="0.25">
      <c r="B13157" s="9"/>
    </row>
    <row r="13158" spans="2:2" x14ac:dyDescent="0.25">
      <c r="B13158" s="9"/>
    </row>
    <row r="13159" spans="2:2" x14ac:dyDescent="0.25">
      <c r="B13159" s="9"/>
    </row>
    <row r="13160" spans="2:2" x14ac:dyDescent="0.25">
      <c r="B13160" s="9"/>
    </row>
    <row r="13161" spans="2:2" x14ac:dyDescent="0.25">
      <c r="B13161" s="9"/>
    </row>
    <row r="13162" spans="2:2" x14ac:dyDescent="0.25">
      <c r="B13162" s="9"/>
    </row>
    <row r="13163" spans="2:2" x14ac:dyDescent="0.25">
      <c r="B13163" s="9"/>
    </row>
    <row r="13164" spans="2:2" x14ac:dyDescent="0.25">
      <c r="B13164" s="9"/>
    </row>
    <row r="13165" spans="2:2" x14ac:dyDescent="0.25">
      <c r="B13165" s="9"/>
    </row>
    <row r="13166" spans="2:2" x14ac:dyDescent="0.25">
      <c r="B13166" s="9"/>
    </row>
    <row r="13167" spans="2:2" x14ac:dyDescent="0.25">
      <c r="B13167" s="9"/>
    </row>
    <row r="13168" spans="2:2" x14ac:dyDescent="0.25">
      <c r="B13168" s="9"/>
    </row>
    <row r="13169" spans="2:2" x14ac:dyDescent="0.25">
      <c r="B13169" s="9"/>
    </row>
    <row r="13170" spans="2:2" x14ac:dyDescent="0.25">
      <c r="B13170" s="9"/>
    </row>
    <row r="13171" spans="2:2" x14ac:dyDescent="0.25">
      <c r="B13171" s="9"/>
    </row>
    <row r="13172" spans="2:2" x14ac:dyDescent="0.25">
      <c r="B13172" s="9"/>
    </row>
    <row r="13173" spans="2:2" x14ac:dyDescent="0.25">
      <c r="B13173" s="9"/>
    </row>
    <row r="13174" spans="2:2" x14ac:dyDescent="0.25">
      <c r="B13174" s="9"/>
    </row>
    <row r="13175" spans="2:2" x14ac:dyDescent="0.25">
      <c r="B13175" s="9"/>
    </row>
    <row r="13176" spans="2:2" x14ac:dyDescent="0.25">
      <c r="B13176" s="9"/>
    </row>
    <row r="13177" spans="2:2" x14ac:dyDescent="0.25">
      <c r="B13177" s="9"/>
    </row>
    <row r="13178" spans="2:2" x14ac:dyDescent="0.25">
      <c r="B13178" s="9"/>
    </row>
    <row r="13179" spans="2:2" x14ac:dyDescent="0.25">
      <c r="B13179" s="9"/>
    </row>
    <row r="13180" spans="2:2" x14ac:dyDescent="0.25">
      <c r="B13180" s="9"/>
    </row>
    <row r="13181" spans="2:2" x14ac:dyDescent="0.25">
      <c r="B13181" s="9"/>
    </row>
    <row r="13182" spans="2:2" x14ac:dyDescent="0.25">
      <c r="B13182" s="9"/>
    </row>
    <row r="13183" spans="2:2" x14ac:dyDescent="0.25">
      <c r="B13183" s="9"/>
    </row>
    <row r="13184" spans="2:2" x14ac:dyDescent="0.25">
      <c r="B13184" s="9"/>
    </row>
    <row r="13185" spans="2:2" x14ac:dyDescent="0.25">
      <c r="B13185" s="9"/>
    </row>
    <row r="13186" spans="2:2" x14ac:dyDescent="0.25">
      <c r="B13186" s="9"/>
    </row>
    <row r="13187" spans="2:2" x14ac:dyDescent="0.25">
      <c r="B13187" s="9"/>
    </row>
    <row r="13188" spans="2:2" x14ac:dyDescent="0.25">
      <c r="B13188" s="9"/>
    </row>
    <row r="13189" spans="2:2" x14ac:dyDescent="0.25">
      <c r="B13189" s="9"/>
    </row>
    <row r="13190" spans="2:2" x14ac:dyDescent="0.25">
      <c r="B13190" s="9"/>
    </row>
    <row r="13191" spans="2:2" x14ac:dyDescent="0.25">
      <c r="B13191" s="9"/>
    </row>
    <row r="13192" spans="2:2" x14ac:dyDescent="0.25">
      <c r="B13192" s="9"/>
    </row>
    <row r="13193" spans="2:2" x14ac:dyDescent="0.25">
      <c r="B13193" s="9"/>
    </row>
    <row r="13194" spans="2:2" x14ac:dyDescent="0.25">
      <c r="B13194" s="9"/>
    </row>
    <row r="13195" spans="2:2" x14ac:dyDescent="0.25">
      <c r="B13195" s="9"/>
    </row>
    <row r="13196" spans="2:2" x14ac:dyDescent="0.25">
      <c r="B13196" s="9"/>
    </row>
    <row r="13197" spans="2:2" x14ac:dyDescent="0.25">
      <c r="B13197" s="9"/>
    </row>
    <row r="13198" spans="2:2" x14ac:dyDescent="0.25">
      <c r="B13198" s="9"/>
    </row>
    <row r="13199" spans="2:2" x14ac:dyDescent="0.25">
      <c r="B13199" s="9"/>
    </row>
    <row r="13200" spans="2:2" x14ac:dyDescent="0.25">
      <c r="B13200" s="9"/>
    </row>
    <row r="13201" spans="2:2" x14ac:dyDescent="0.25">
      <c r="B13201" s="9"/>
    </row>
    <row r="13202" spans="2:2" x14ac:dyDescent="0.25">
      <c r="B13202" s="9"/>
    </row>
    <row r="13203" spans="2:2" x14ac:dyDescent="0.25">
      <c r="B13203" s="9"/>
    </row>
    <row r="13204" spans="2:2" x14ac:dyDescent="0.25">
      <c r="B13204" s="9"/>
    </row>
    <row r="13205" spans="2:2" x14ac:dyDescent="0.25">
      <c r="B13205" s="9"/>
    </row>
    <row r="13206" spans="2:2" x14ac:dyDescent="0.25">
      <c r="B13206" s="9"/>
    </row>
    <row r="13207" spans="2:2" x14ac:dyDescent="0.25">
      <c r="B13207" s="9"/>
    </row>
    <row r="13208" spans="2:2" x14ac:dyDescent="0.25">
      <c r="B13208" s="9"/>
    </row>
    <row r="13209" spans="2:2" x14ac:dyDescent="0.25">
      <c r="B13209" s="9"/>
    </row>
    <row r="13210" spans="2:2" x14ac:dyDescent="0.25">
      <c r="B13210" s="9"/>
    </row>
    <row r="13211" spans="2:2" x14ac:dyDescent="0.25">
      <c r="B13211" s="9"/>
    </row>
    <row r="13212" spans="2:2" x14ac:dyDescent="0.25">
      <c r="B13212" s="9"/>
    </row>
    <row r="13213" spans="2:2" x14ac:dyDescent="0.25">
      <c r="B13213" s="9"/>
    </row>
    <row r="13214" spans="2:2" x14ac:dyDescent="0.25">
      <c r="B13214" s="9"/>
    </row>
    <row r="13215" spans="2:2" x14ac:dyDescent="0.25">
      <c r="B13215" s="9"/>
    </row>
    <row r="13216" spans="2:2" x14ac:dyDescent="0.25">
      <c r="B13216" s="9"/>
    </row>
    <row r="13217" spans="2:2" x14ac:dyDescent="0.25">
      <c r="B13217" s="9"/>
    </row>
    <row r="13218" spans="2:2" x14ac:dyDescent="0.25">
      <c r="B13218" s="9"/>
    </row>
    <row r="13219" spans="2:2" x14ac:dyDescent="0.25">
      <c r="B13219" s="9"/>
    </row>
    <row r="13220" spans="2:2" x14ac:dyDescent="0.25">
      <c r="B13220" s="9"/>
    </row>
    <row r="13221" spans="2:2" x14ac:dyDescent="0.25">
      <c r="B13221" s="9"/>
    </row>
    <row r="13222" spans="2:2" x14ac:dyDescent="0.25">
      <c r="B13222" s="9"/>
    </row>
    <row r="13223" spans="2:2" x14ac:dyDescent="0.25">
      <c r="B13223" s="9"/>
    </row>
    <row r="13224" spans="2:2" x14ac:dyDescent="0.25">
      <c r="B13224" s="9"/>
    </row>
    <row r="13225" spans="2:2" x14ac:dyDescent="0.25">
      <c r="B13225" s="9"/>
    </row>
    <row r="13226" spans="2:2" x14ac:dyDescent="0.25">
      <c r="B13226" s="9"/>
    </row>
    <row r="13227" spans="2:2" x14ac:dyDescent="0.25">
      <c r="B13227" s="9"/>
    </row>
    <row r="13228" spans="2:2" x14ac:dyDescent="0.25">
      <c r="B13228" s="9"/>
    </row>
    <row r="13229" spans="2:2" x14ac:dyDescent="0.25">
      <c r="B13229" s="9"/>
    </row>
    <row r="13230" spans="2:2" x14ac:dyDescent="0.25">
      <c r="B13230" s="9"/>
    </row>
    <row r="13231" spans="2:2" x14ac:dyDescent="0.25">
      <c r="B13231" s="9"/>
    </row>
    <row r="13232" spans="2:2" x14ac:dyDescent="0.25">
      <c r="B13232" s="9"/>
    </row>
    <row r="13233" spans="2:2" x14ac:dyDescent="0.25">
      <c r="B13233" s="9"/>
    </row>
    <row r="13234" spans="2:2" x14ac:dyDescent="0.25">
      <c r="B13234" s="9"/>
    </row>
    <row r="13235" spans="2:2" x14ac:dyDescent="0.25">
      <c r="B13235" s="9"/>
    </row>
    <row r="13236" spans="2:2" x14ac:dyDescent="0.25">
      <c r="B13236" s="9"/>
    </row>
    <row r="13237" spans="2:2" x14ac:dyDescent="0.25">
      <c r="B13237" s="9"/>
    </row>
    <row r="13238" spans="2:2" x14ac:dyDescent="0.25">
      <c r="B13238" s="9"/>
    </row>
    <row r="13239" spans="2:2" x14ac:dyDescent="0.25">
      <c r="B13239" s="9"/>
    </row>
    <row r="13240" spans="2:2" x14ac:dyDescent="0.25">
      <c r="B13240" s="9"/>
    </row>
    <row r="13241" spans="2:2" x14ac:dyDescent="0.25">
      <c r="B13241" s="9"/>
    </row>
    <row r="13242" spans="2:2" x14ac:dyDescent="0.25">
      <c r="B13242" s="9"/>
    </row>
    <row r="13243" spans="2:2" x14ac:dyDescent="0.25">
      <c r="B13243" s="9"/>
    </row>
    <row r="13244" spans="2:2" x14ac:dyDescent="0.25">
      <c r="B13244" s="9"/>
    </row>
    <row r="13245" spans="2:2" x14ac:dyDescent="0.25">
      <c r="B13245" s="9"/>
    </row>
    <row r="13246" spans="2:2" x14ac:dyDescent="0.25">
      <c r="B13246" s="9"/>
    </row>
    <row r="13247" spans="2:2" x14ac:dyDescent="0.25">
      <c r="B13247" s="9"/>
    </row>
    <row r="13248" spans="2:2" x14ac:dyDescent="0.25">
      <c r="B13248" s="9"/>
    </row>
    <row r="13249" spans="2:2" x14ac:dyDescent="0.25">
      <c r="B13249" s="9"/>
    </row>
    <row r="13250" spans="2:2" x14ac:dyDescent="0.25">
      <c r="B13250" s="9"/>
    </row>
    <row r="13251" spans="2:2" x14ac:dyDescent="0.25">
      <c r="B13251" s="9"/>
    </row>
    <row r="13252" spans="2:2" x14ac:dyDescent="0.25">
      <c r="B13252" s="9"/>
    </row>
    <row r="13253" spans="2:2" x14ac:dyDescent="0.25">
      <c r="B13253" s="9"/>
    </row>
    <row r="13254" spans="2:2" x14ac:dyDescent="0.25">
      <c r="B13254" s="9"/>
    </row>
    <row r="13255" spans="2:2" x14ac:dyDescent="0.25">
      <c r="B13255" s="9"/>
    </row>
    <row r="13256" spans="2:2" x14ac:dyDescent="0.25">
      <c r="B13256" s="9"/>
    </row>
    <row r="13257" spans="2:2" x14ac:dyDescent="0.25">
      <c r="B13257" s="9"/>
    </row>
    <row r="13258" spans="2:2" x14ac:dyDescent="0.25">
      <c r="B13258" s="9"/>
    </row>
    <row r="13259" spans="2:2" x14ac:dyDescent="0.25">
      <c r="B13259" s="9"/>
    </row>
    <row r="13260" spans="2:2" x14ac:dyDescent="0.25">
      <c r="B13260" s="9"/>
    </row>
    <row r="13261" spans="2:2" x14ac:dyDescent="0.25">
      <c r="B13261" s="9"/>
    </row>
    <row r="13262" spans="2:2" x14ac:dyDescent="0.25">
      <c r="B13262" s="9"/>
    </row>
    <row r="13263" spans="2:2" x14ac:dyDescent="0.25">
      <c r="B13263" s="9"/>
    </row>
    <row r="13264" spans="2:2" x14ac:dyDescent="0.25">
      <c r="B13264" s="9"/>
    </row>
    <row r="13265" spans="2:2" x14ac:dyDescent="0.25">
      <c r="B13265" s="9"/>
    </row>
    <row r="13266" spans="2:2" x14ac:dyDescent="0.25">
      <c r="B13266" s="9"/>
    </row>
    <row r="13267" spans="2:2" x14ac:dyDescent="0.25">
      <c r="B13267" s="9"/>
    </row>
    <row r="13268" spans="2:2" x14ac:dyDescent="0.25">
      <c r="B13268" s="9"/>
    </row>
    <row r="13269" spans="2:2" x14ac:dyDescent="0.25">
      <c r="B13269" s="9"/>
    </row>
    <row r="13270" spans="2:2" x14ac:dyDescent="0.25">
      <c r="B13270" s="9"/>
    </row>
    <row r="13271" spans="2:2" x14ac:dyDescent="0.25">
      <c r="B13271" s="9"/>
    </row>
    <row r="13272" spans="2:2" x14ac:dyDescent="0.25">
      <c r="B13272" s="9"/>
    </row>
    <row r="13273" spans="2:2" x14ac:dyDescent="0.25">
      <c r="B13273" s="9"/>
    </row>
    <row r="13274" spans="2:2" x14ac:dyDescent="0.25">
      <c r="B13274" s="9"/>
    </row>
    <row r="13275" spans="2:2" x14ac:dyDescent="0.25">
      <c r="B13275" s="9"/>
    </row>
    <row r="13276" spans="2:2" x14ac:dyDescent="0.25">
      <c r="B13276" s="9"/>
    </row>
    <row r="13277" spans="2:2" x14ac:dyDescent="0.25">
      <c r="B13277" s="9"/>
    </row>
    <row r="13278" spans="2:2" x14ac:dyDescent="0.25">
      <c r="B13278" s="9"/>
    </row>
    <row r="13279" spans="2:2" x14ac:dyDescent="0.25">
      <c r="B13279" s="9"/>
    </row>
    <row r="13280" spans="2:2" x14ac:dyDescent="0.25">
      <c r="B13280" s="9"/>
    </row>
    <row r="13281" spans="2:2" x14ac:dyDescent="0.25">
      <c r="B13281" s="9"/>
    </row>
    <row r="13282" spans="2:2" x14ac:dyDescent="0.25">
      <c r="B13282" s="9"/>
    </row>
    <row r="13283" spans="2:2" x14ac:dyDescent="0.25">
      <c r="B13283" s="9"/>
    </row>
    <row r="13284" spans="2:2" x14ac:dyDescent="0.25">
      <c r="B13284" s="9"/>
    </row>
    <row r="13285" spans="2:2" x14ac:dyDescent="0.25">
      <c r="B13285" s="9"/>
    </row>
    <row r="13286" spans="2:2" x14ac:dyDescent="0.25">
      <c r="B13286" s="9"/>
    </row>
    <row r="13287" spans="2:2" x14ac:dyDescent="0.25">
      <c r="B13287" s="9"/>
    </row>
    <row r="13288" spans="2:2" x14ac:dyDescent="0.25">
      <c r="B13288" s="9"/>
    </row>
    <row r="13289" spans="2:2" x14ac:dyDescent="0.25">
      <c r="B13289" s="9"/>
    </row>
    <row r="13290" spans="2:2" x14ac:dyDescent="0.25">
      <c r="B13290" s="9"/>
    </row>
    <row r="13291" spans="2:2" x14ac:dyDescent="0.25">
      <c r="B13291" s="9"/>
    </row>
    <row r="13292" spans="2:2" x14ac:dyDescent="0.25">
      <c r="B13292" s="9"/>
    </row>
    <row r="13293" spans="2:2" x14ac:dyDescent="0.25">
      <c r="B13293" s="9"/>
    </row>
    <row r="13294" spans="2:2" x14ac:dyDescent="0.25">
      <c r="B13294" s="9"/>
    </row>
    <row r="13295" spans="2:2" x14ac:dyDescent="0.25">
      <c r="B13295" s="9"/>
    </row>
    <row r="13296" spans="2:2" x14ac:dyDescent="0.25">
      <c r="B13296" s="9"/>
    </row>
    <row r="13297" spans="2:2" x14ac:dyDescent="0.25">
      <c r="B13297" s="9"/>
    </row>
    <row r="13298" spans="2:2" x14ac:dyDescent="0.25">
      <c r="B13298" s="9"/>
    </row>
    <row r="13299" spans="2:2" x14ac:dyDescent="0.25">
      <c r="B13299" s="9"/>
    </row>
    <row r="13300" spans="2:2" x14ac:dyDescent="0.25">
      <c r="B13300" s="9"/>
    </row>
    <row r="13301" spans="2:2" x14ac:dyDescent="0.25">
      <c r="B13301" s="9"/>
    </row>
    <row r="13302" spans="2:2" x14ac:dyDescent="0.25">
      <c r="B13302" s="9"/>
    </row>
    <row r="13303" spans="2:2" x14ac:dyDescent="0.25">
      <c r="B13303" s="9"/>
    </row>
    <row r="13304" spans="2:2" x14ac:dyDescent="0.25">
      <c r="B13304" s="9"/>
    </row>
    <row r="13305" spans="2:2" x14ac:dyDescent="0.25">
      <c r="B13305" s="9"/>
    </row>
    <row r="13306" spans="2:2" x14ac:dyDescent="0.25">
      <c r="B13306" s="9"/>
    </row>
    <row r="13307" spans="2:2" x14ac:dyDescent="0.25">
      <c r="B13307" s="9"/>
    </row>
    <row r="13308" spans="2:2" x14ac:dyDescent="0.25">
      <c r="B13308" s="9"/>
    </row>
    <row r="13309" spans="2:2" x14ac:dyDescent="0.25">
      <c r="B13309" s="9"/>
    </row>
    <row r="13310" spans="2:2" x14ac:dyDescent="0.25">
      <c r="B13310" s="9"/>
    </row>
    <row r="13311" spans="2:2" x14ac:dyDescent="0.25">
      <c r="B13311" s="9"/>
    </row>
    <row r="13312" spans="2:2" x14ac:dyDescent="0.25">
      <c r="B13312" s="9"/>
    </row>
    <row r="13313" spans="2:2" x14ac:dyDescent="0.25">
      <c r="B13313" s="9"/>
    </row>
    <row r="13314" spans="2:2" x14ac:dyDescent="0.25">
      <c r="B13314" s="9"/>
    </row>
    <row r="13315" spans="2:2" x14ac:dyDescent="0.25">
      <c r="B13315" s="9"/>
    </row>
    <row r="13316" spans="2:2" x14ac:dyDescent="0.25">
      <c r="B13316" s="9"/>
    </row>
    <row r="13317" spans="2:2" x14ac:dyDescent="0.25">
      <c r="B13317" s="9"/>
    </row>
    <row r="13318" spans="2:2" x14ac:dyDescent="0.25">
      <c r="B13318" s="9"/>
    </row>
    <row r="13319" spans="2:2" x14ac:dyDescent="0.25">
      <c r="B13319" s="9"/>
    </row>
    <row r="13320" spans="2:2" x14ac:dyDescent="0.25">
      <c r="B13320" s="9"/>
    </row>
    <row r="13321" spans="2:2" x14ac:dyDescent="0.25">
      <c r="B13321" s="9"/>
    </row>
    <row r="13322" spans="2:2" x14ac:dyDescent="0.25">
      <c r="B13322" s="9"/>
    </row>
    <row r="13323" spans="2:2" x14ac:dyDescent="0.25">
      <c r="B13323" s="9"/>
    </row>
    <row r="13324" spans="2:2" x14ac:dyDescent="0.25">
      <c r="B13324" s="9"/>
    </row>
    <row r="13325" spans="2:2" x14ac:dyDescent="0.25">
      <c r="B13325" s="9"/>
    </row>
    <row r="13326" spans="2:2" x14ac:dyDescent="0.25">
      <c r="B13326" s="9"/>
    </row>
    <row r="13327" spans="2:2" x14ac:dyDescent="0.25">
      <c r="B13327" s="9"/>
    </row>
    <row r="13328" spans="2:2" x14ac:dyDescent="0.25">
      <c r="B13328" s="9"/>
    </row>
    <row r="13329" spans="2:2" x14ac:dyDescent="0.25">
      <c r="B13329" s="9"/>
    </row>
    <row r="13330" spans="2:2" x14ac:dyDescent="0.25">
      <c r="B13330" s="9"/>
    </row>
    <row r="13331" spans="2:2" x14ac:dyDescent="0.25">
      <c r="B13331" s="9"/>
    </row>
    <row r="13332" spans="2:2" x14ac:dyDescent="0.25">
      <c r="B13332" s="9"/>
    </row>
    <row r="13333" spans="2:2" x14ac:dyDescent="0.25">
      <c r="B13333" s="9"/>
    </row>
    <row r="13334" spans="2:2" x14ac:dyDescent="0.25">
      <c r="B13334" s="9"/>
    </row>
    <row r="13335" spans="2:2" x14ac:dyDescent="0.25">
      <c r="B13335" s="9"/>
    </row>
    <row r="13336" spans="2:2" x14ac:dyDescent="0.25">
      <c r="B13336" s="9"/>
    </row>
    <row r="13337" spans="2:2" x14ac:dyDescent="0.25">
      <c r="B13337" s="9"/>
    </row>
    <row r="13338" spans="2:2" x14ac:dyDescent="0.25">
      <c r="B13338" s="9"/>
    </row>
    <row r="13339" spans="2:2" x14ac:dyDescent="0.25">
      <c r="B13339" s="9"/>
    </row>
    <row r="13340" spans="2:2" x14ac:dyDescent="0.25">
      <c r="B13340" s="9"/>
    </row>
    <row r="13341" spans="2:2" x14ac:dyDescent="0.25">
      <c r="B13341" s="9"/>
    </row>
    <row r="13342" spans="2:2" x14ac:dyDescent="0.25">
      <c r="B13342" s="9"/>
    </row>
    <row r="13343" spans="2:2" x14ac:dyDescent="0.25">
      <c r="B13343" s="9"/>
    </row>
    <row r="13344" spans="2:2" x14ac:dyDescent="0.25">
      <c r="B13344" s="9"/>
    </row>
    <row r="13345" spans="2:2" x14ac:dyDescent="0.25">
      <c r="B13345" s="9"/>
    </row>
    <row r="13346" spans="2:2" x14ac:dyDescent="0.25">
      <c r="B13346" s="9"/>
    </row>
    <row r="13347" spans="2:2" x14ac:dyDescent="0.25">
      <c r="B13347" s="9"/>
    </row>
    <row r="13348" spans="2:2" x14ac:dyDescent="0.25">
      <c r="B13348" s="9"/>
    </row>
    <row r="13349" spans="2:2" x14ac:dyDescent="0.25">
      <c r="B13349" s="9"/>
    </row>
    <row r="13350" spans="2:2" x14ac:dyDescent="0.25">
      <c r="B13350" s="9"/>
    </row>
    <row r="13351" spans="2:2" x14ac:dyDescent="0.25">
      <c r="B13351" s="9"/>
    </row>
    <row r="13352" spans="2:2" x14ac:dyDescent="0.25">
      <c r="B13352" s="9"/>
    </row>
    <row r="13353" spans="2:2" x14ac:dyDescent="0.25">
      <c r="B13353" s="9"/>
    </row>
    <row r="13354" spans="2:2" x14ac:dyDescent="0.25">
      <c r="B13354" s="9"/>
    </row>
    <row r="13355" spans="2:2" x14ac:dyDescent="0.25">
      <c r="B13355" s="9"/>
    </row>
    <row r="13356" spans="2:2" x14ac:dyDescent="0.25">
      <c r="B13356" s="9"/>
    </row>
    <row r="13357" spans="2:2" x14ac:dyDescent="0.25">
      <c r="B13357" s="9"/>
    </row>
    <row r="13358" spans="2:2" x14ac:dyDescent="0.25">
      <c r="B13358" s="9"/>
    </row>
    <row r="13359" spans="2:2" x14ac:dyDescent="0.25">
      <c r="B13359" s="9"/>
    </row>
    <row r="13360" spans="2:2" x14ac:dyDescent="0.25">
      <c r="B13360" s="9"/>
    </row>
    <row r="13361" spans="2:2" x14ac:dyDescent="0.25">
      <c r="B13361" s="9"/>
    </row>
    <row r="13362" spans="2:2" x14ac:dyDescent="0.25">
      <c r="B13362" s="9"/>
    </row>
    <row r="13363" spans="2:2" x14ac:dyDescent="0.25">
      <c r="B13363" s="9"/>
    </row>
    <row r="13364" spans="2:2" x14ac:dyDescent="0.25">
      <c r="B13364" s="9"/>
    </row>
    <row r="13365" spans="2:2" x14ac:dyDescent="0.25">
      <c r="B13365" s="9"/>
    </row>
    <row r="13366" spans="2:2" x14ac:dyDescent="0.25">
      <c r="B13366" s="9"/>
    </row>
    <row r="13367" spans="2:2" x14ac:dyDescent="0.25">
      <c r="B13367" s="9"/>
    </row>
    <row r="13368" spans="2:2" x14ac:dyDescent="0.25">
      <c r="B13368" s="9"/>
    </row>
    <row r="13369" spans="2:2" x14ac:dyDescent="0.25">
      <c r="B13369" s="9"/>
    </row>
    <row r="13370" spans="2:2" x14ac:dyDescent="0.25">
      <c r="B13370" s="9"/>
    </row>
    <row r="13371" spans="2:2" x14ac:dyDescent="0.25">
      <c r="B13371" s="9"/>
    </row>
    <row r="13372" spans="2:2" x14ac:dyDescent="0.25">
      <c r="B13372" s="9"/>
    </row>
    <row r="13373" spans="2:2" x14ac:dyDescent="0.25">
      <c r="B13373" s="9"/>
    </row>
    <row r="13374" spans="2:2" x14ac:dyDescent="0.25">
      <c r="B13374" s="9"/>
    </row>
    <row r="13375" spans="2:2" x14ac:dyDescent="0.25">
      <c r="B13375" s="9"/>
    </row>
    <row r="13376" spans="2:2" x14ac:dyDescent="0.25">
      <c r="B13376" s="9"/>
    </row>
    <row r="13377" spans="2:2" x14ac:dyDescent="0.25">
      <c r="B13377" s="9"/>
    </row>
    <row r="13378" spans="2:2" x14ac:dyDescent="0.25">
      <c r="B13378" s="9"/>
    </row>
    <row r="13379" spans="2:2" x14ac:dyDescent="0.25">
      <c r="B13379" s="9"/>
    </row>
    <row r="13380" spans="2:2" x14ac:dyDescent="0.25">
      <c r="B13380" s="9"/>
    </row>
    <row r="13381" spans="2:2" x14ac:dyDescent="0.25">
      <c r="B13381" s="9"/>
    </row>
    <row r="13382" spans="2:2" x14ac:dyDescent="0.25">
      <c r="B13382" s="9"/>
    </row>
    <row r="13383" spans="2:2" x14ac:dyDescent="0.25">
      <c r="B13383" s="9"/>
    </row>
    <row r="13384" spans="2:2" x14ac:dyDescent="0.25">
      <c r="B13384" s="9"/>
    </row>
    <row r="13385" spans="2:2" x14ac:dyDescent="0.25">
      <c r="B13385" s="9"/>
    </row>
    <row r="13386" spans="2:2" x14ac:dyDescent="0.25">
      <c r="B13386" s="9"/>
    </row>
    <row r="13387" spans="2:2" x14ac:dyDescent="0.25">
      <c r="B13387" s="9"/>
    </row>
    <row r="13388" spans="2:2" x14ac:dyDescent="0.25">
      <c r="B13388" s="9"/>
    </row>
    <row r="13389" spans="2:2" x14ac:dyDescent="0.25">
      <c r="B13389" s="9"/>
    </row>
    <row r="13390" spans="2:2" x14ac:dyDescent="0.25">
      <c r="B13390" s="9"/>
    </row>
    <row r="13391" spans="2:2" x14ac:dyDescent="0.25">
      <c r="B13391" s="9"/>
    </row>
    <row r="13392" spans="2:2" x14ac:dyDescent="0.25">
      <c r="B13392" s="9"/>
    </row>
    <row r="13393" spans="2:2" x14ac:dyDescent="0.25">
      <c r="B13393" s="9"/>
    </row>
    <row r="13394" spans="2:2" x14ac:dyDescent="0.25">
      <c r="B13394" s="9"/>
    </row>
    <row r="13395" spans="2:2" x14ac:dyDescent="0.25">
      <c r="B13395" s="9"/>
    </row>
    <row r="13396" spans="2:2" x14ac:dyDescent="0.25">
      <c r="B13396" s="9"/>
    </row>
    <row r="13397" spans="2:2" x14ac:dyDescent="0.25">
      <c r="B13397" s="9"/>
    </row>
    <row r="13398" spans="2:2" x14ac:dyDescent="0.25">
      <c r="B13398" s="9"/>
    </row>
    <row r="13399" spans="2:2" x14ac:dyDescent="0.25">
      <c r="B13399" s="9"/>
    </row>
    <row r="13400" spans="2:2" x14ac:dyDescent="0.25">
      <c r="B13400" s="9"/>
    </row>
    <row r="13401" spans="2:2" x14ac:dyDescent="0.25">
      <c r="B13401" s="9"/>
    </row>
    <row r="13402" spans="2:2" x14ac:dyDescent="0.25">
      <c r="B13402" s="9"/>
    </row>
    <row r="13403" spans="2:2" x14ac:dyDescent="0.25">
      <c r="B13403" s="9"/>
    </row>
    <row r="13404" spans="2:2" x14ac:dyDescent="0.25">
      <c r="B13404" s="9"/>
    </row>
    <row r="13405" spans="2:2" x14ac:dyDescent="0.25">
      <c r="B13405" s="9"/>
    </row>
    <row r="13406" spans="2:2" x14ac:dyDescent="0.25">
      <c r="B13406" s="9"/>
    </row>
    <row r="13407" spans="2:2" x14ac:dyDescent="0.25">
      <c r="B13407" s="9"/>
    </row>
    <row r="13408" spans="2:2" x14ac:dyDescent="0.25">
      <c r="B13408" s="9"/>
    </row>
    <row r="13409" spans="2:2" x14ac:dyDescent="0.25">
      <c r="B13409" s="9"/>
    </row>
    <row r="13410" spans="2:2" x14ac:dyDescent="0.25">
      <c r="B13410" s="9"/>
    </row>
    <row r="13411" spans="2:2" x14ac:dyDescent="0.25">
      <c r="B13411" s="9"/>
    </row>
    <row r="13412" spans="2:2" x14ac:dyDescent="0.25">
      <c r="B13412" s="9"/>
    </row>
    <row r="13413" spans="2:2" x14ac:dyDescent="0.25">
      <c r="B13413" s="9"/>
    </row>
    <row r="13414" spans="2:2" x14ac:dyDescent="0.25">
      <c r="B13414" s="9"/>
    </row>
    <row r="13415" spans="2:2" x14ac:dyDescent="0.25">
      <c r="B13415" s="9"/>
    </row>
    <row r="13416" spans="2:2" x14ac:dyDescent="0.25">
      <c r="B13416" s="9"/>
    </row>
    <row r="13417" spans="2:2" x14ac:dyDescent="0.25">
      <c r="B13417" s="9"/>
    </row>
    <row r="13418" spans="2:2" x14ac:dyDescent="0.25">
      <c r="B13418" s="9"/>
    </row>
    <row r="13419" spans="2:2" x14ac:dyDescent="0.25">
      <c r="B13419" s="9"/>
    </row>
    <row r="13420" spans="2:2" x14ac:dyDescent="0.25">
      <c r="B13420" s="9"/>
    </row>
    <row r="13421" spans="2:2" x14ac:dyDescent="0.25">
      <c r="B13421" s="9"/>
    </row>
    <row r="13422" spans="2:2" x14ac:dyDescent="0.25">
      <c r="B13422" s="9"/>
    </row>
    <row r="13423" spans="2:2" x14ac:dyDescent="0.25">
      <c r="B13423" s="9"/>
    </row>
    <row r="13424" spans="2:2" x14ac:dyDescent="0.25">
      <c r="B13424" s="9"/>
    </row>
    <row r="13425" spans="2:2" x14ac:dyDescent="0.25">
      <c r="B13425" s="9"/>
    </row>
    <row r="13426" spans="2:2" x14ac:dyDescent="0.25">
      <c r="B13426" s="9"/>
    </row>
    <row r="13427" spans="2:2" x14ac:dyDescent="0.25">
      <c r="B13427" s="9"/>
    </row>
    <row r="13428" spans="2:2" x14ac:dyDescent="0.25">
      <c r="B13428" s="9"/>
    </row>
    <row r="13429" spans="2:2" x14ac:dyDescent="0.25">
      <c r="B13429" s="9"/>
    </row>
    <row r="13430" spans="2:2" x14ac:dyDescent="0.25">
      <c r="B13430" s="9"/>
    </row>
    <row r="13431" spans="2:2" x14ac:dyDescent="0.25">
      <c r="B13431" s="9"/>
    </row>
    <row r="13432" spans="2:2" x14ac:dyDescent="0.25">
      <c r="B13432" s="9"/>
    </row>
    <row r="13433" spans="2:2" x14ac:dyDescent="0.25">
      <c r="B13433" s="9"/>
    </row>
    <row r="13434" spans="2:2" x14ac:dyDescent="0.25">
      <c r="B13434" s="9"/>
    </row>
    <row r="13435" spans="2:2" x14ac:dyDescent="0.25">
      <c r="B13435" s="9"/>
    </row>
    <row r="13436" spans="2:2" x14ac:dyDescent="0.25">
      <c r="B13436" s="9"/>
    </row>
    <row r="13437" spans="2:2" x14ac:dyDescent="0.25">
      <c r="B13437" s="9"/>
    </row>
    <row r="13438" spans="2:2" x14ac:dyDescent="0.25">
      <c r="B13438" s="9"/>
    </row>
    <row r="13439" spans="2:2" x14ac:dyDescent="0.25">
      <c r="B13439" s="9"/>
    </row>
    <row r="13440" spans="2:2" x14ac:dyDescent="0.25">
      <c r="B13440" s="9"/>
    </row>
    <row r="13441" spans="2:2" x14ac:dyDescent="0.25">
      <c r="B13441" s="9"/>
    </row>
    <row r="13442" spans="2:2" x14ac:dyDescent="0.25">
      <c r="B13442" s="9"/>
    </row>
    <row r="13443" spans="2:2" x14ac:dyDescent="0.25">
      <c r="B13443" s="9"/>
    </row>
    <row r="13444" spans="2:2" x14ac:dyDescent="0.25">
      <c r="B13444" s="9"/>
    </row>
    <row r="13445" spans="2:2" x14ac:dyDescent="0.25">
      <c r="B13445" s="9"/>
    </row>
    <row r="13446" spans="2:2" x14ac:dyDescent="0.25">
      <c r="B13446" s="9"/>
    </row>
    <row r="13447" spans="2:2" x14ac:dyDescent="0.25">
      <c r="B13447" s="9"/>
    </row>
    <row r="13448" spans="2:2" x14ac:dyDescent="0.25">
      <c r="B13448" s="9"/>
    </row>
    <row r="13449" spans="2:2" x14ac:dyDescent="0.25">
      <c r="B13449" s="9"/>
    </row>
    <row r="13450" spans="2:2" x14ac:dyDescent="0.25">
      <c r="B13450" s="9"/>
    </row>
    <row r="13451" spans="2:2" x14ac:dyDescent="0.25">
      <c r="B13451" s="9"/>
    </row>
    <row r="13452" spans="2:2" x14ac:dyDescent="0.25">
      <c r="B13452" s="9"/>
    </row>
    <row r="13453" spans="2:2" x14ac:dyDescent="0.25">
      <c r="B13453" s="9"/>
    </row>
    <row r="13454" spans="2:2" x14ac:dyDescent="0.25">
      <c r="B13454" s="9"/>
    </row>
    <row r="13455" spans="2:2" x14ac:dyDescent="0.25">
      <c r="B13455" s="9"/>
    </row>
    <row r="13456" spans="2:2" x14ac:dyDescent="0.25">
      <c r="B13456" s="9"/>
    </row>
    <row r="13457" spans="2:2" x14ac:dyDescent="0.25">
      <c r="B13457" s="9"/>
    </row>
    <row r="13458" spans="2:2" x14ac:dyDescent="0.25">
      <c r="B13458" s="9"/>
    </row>
    <row r="13459" spans="2:2" x14ac:dyDescent="0.25">
      <c r="B13459" s="9"/>
    </row>
    <row r="13460" spans="2:2" x14ac:dyDescent="0.25">
      <c r="B13460" s="9"/>
    </row>
    <row r="13461" spans="2:2" x14ac:dyDescent="0.25">
      <c r="B13461" s="9"/>
    </row>
    <row r="13462" spans="2:2" x14ac:dyDescent="0.25">
      <c r="B13462" s="9"/>
    </row>
    <row r="13463" spans="2:2" x14ac:dyDescent="0.25">
      <c r="B13463" s="9"/>
    </row>
    <row r="13464" spans="2:2" x14ac:dyDescent="0.25">
      <c r="B13464" s="9"/>
    </row>
    <row r="13465" spans="2:2" x14ac:dyDescent="0.25">
      <c r="B13465" s="9"/>
    </row>
    <row r="13466" spans="2:2" x14ac:dyDescent="0.25">
      <c r="B13466" s="9"/>
    </row>
    <row r="13467" spans="2:2" x14ac:dyDescent="0.25">
      <c r="B13467" s="9"/>
    </row>
    <row r="13468" spans="2:2" x14ac:dyDescent="0.25">
      <c r="B13468" s="9"/>
    </row>
    <row r="13469" spans="2:2" x14ac:dyDescent="0.25">
      <c r="B13469" s="9"/>
    </row>
    <row r="13470" spans="2:2" x14ac:dyDescent="0.25">
      <c r="B13470" s="9"/>
    </row>
    <row r="13471" spans="2:2" x14ac:dyDescent="0.25">
      <c r="B13471" s="9"/>
    </row>
    <row r="13472" spans="2:2" x14ac:dyDescent="0.25">
      <c r="B13472" s="9"/>
    </row>
    <row r="13473" spans="2:2" x14ac:dyDescent="0.25">
      <c r="B13473" s="9"/>
    </row>
    <row r="13474" spans="2:2" x14ac:dyDescent="0.25">
      <c r="B13474" s="9"/>
    </row>
    <row r="13475" spans="2:2" x14ac:dyDescent="0.25">
      <c r="B13475" s="9"/>
    </row>
    <row r="13476" spans="2:2" x14ac:dyDescent="0.25">
      <c r="B13476" s="9"/>
    </row>
    <row r="13477" spans="2:2" x14ac:dyDescent="0.25">
      <c r="B13477" s="9"/>
    </row>
    <row r="13478" spans="2:2" x14ac:dyDescent="0.25">
      <c r="B13478" s="9"/>
    </row>
    <row r="13479" spans="2:2" x14ac:dyDescent="0.25">
      <c r="B13479" s="9"/>
    </row>
    <row r="13480" spans="2:2" x14ac:dyDescent="0.25">
      <c r="B13480" s="9"/>
    </row>
    <row r="13481" spans="2:2" x14ac:dyDescent="0.25">
      <c r="B13481" s="9"/>
    </row>
    <row r="13482" spans="2:2" x14ac:dyDescent="0.25">
      <c r="B13482" s="9"/>
    </row>
    <row r="13483" spans="2:2" x14ac:dyDescent="0.25">
      <c r="B13483" s="9"/>
    </row>
    <row r="13484" spans="2:2" x14ac:dyDescent="0.25">
      <c r="B13484" s="9"/>
    </row>
    <row r="13485" spans="2:2" x14ac:dyDescent="0.25">
      <c r="B13485" s="9"/>
    </row>
    <row r="13486" spans="2:2" x14ac:dyDescent="0.25">
      <c r="B13486" s="9"/>
    </row>
    <row r="13487" spans="2:2" x14ac:dyDescent="0.25">
      <c r="B13487" s="9"/>
    </row>
    <row r="13488" spans="2:2" x14ac:dyDescent="0.25">
      <c r="B13488" s="9"/>
    </row>
    <row r="13489" spans="2:2" x14ac:dyDescent="0.25">
      <c r="B13489" s="9"/>
    </row>
    <row r="13490" spans="2:2" x14ac:dyDescent="0.25">
      <c r="B13490" s="9"/>
    </row>
    <row r="13491" spans="2:2" x14ac:dyDescent="0.25">
      <c r="B13491" s="9"/>
    </row>
    <row r="13492" spans="2:2" x14ac:dyDescent="0.25">
      <c r="B13492" s="9"/>
    </row>
    <row r="13493" spans="2:2" x14ac:dyDescent="0.25">
      <c r="B13493" s="9"/>
    </row>
    <row r="13494" spans="2:2" x14ac:dyDescent="0.25">
      <c r="B13494" s="9"/>
    </row>
    <row r="13495" spans="2:2" x14ac:dyDescent="0.25">
      <c r="B13495" s="9"/>
    </row>
    <row r="13496" spans="2:2" x14ac:dyDescent="0.25">
      <c r="B13496" s="9"/>
    </row>
    <row r="13497" spans="2:2" x14ac:dyDescent="0.25">
      <c r="B13497" s="9"/>
    </row>
    <row r="13498" spans="2:2" x14ac:dyDescent="0.25">
      <c r="B13498" s="9"/>
    </row>
    <row r="13499" spans="2:2" x14ac:dyDescent="0.25">
      <c r="B13499" s="9"/>
    </row>
    <row r="13500" spans="2:2" x14ac:dyDescent="0.25">
      <c r="B13500" s="9"/>
    </row>
    <row r="13501" spans="2:2" x14ac:dyDescent="0.25">
      <c r="B13501" s="9"/>
    </row>
    <row r="13502" spans="2:2" x14ac:dyDescent="0.25">
      <c r="B13502" s="9"/>
    </row>
    <row r="13503" spans="2:2" x14ac:dyDescent="0.25">
      <c r="B13503" s="9"/>
    </row>
    <row r="13504" spans="2:2" x14ac:dyDescent="0.25">
      <c r="B13504" s="9"/>
    </row>
    <row r="13505" spans="2:2" x14ac:dyDescent="0.25">
      <c r="B13505" s="9"/>
    </row>
    <row r="13506" spans="2:2" x14ac:dyDescent="0.25">
      <c r="B13506" s="9"/>
    </row>
    <row r="13507" spans="2:2" x14ac:dyDescent="0.25">
      <c r="B13507" s="9"/>
    </row>
    <row r="13508" spans="2:2" x14ac:dyDescent="0.25">
      <c r="B13508" s="9"/>
    </row>
    <row r="13509" spans="2:2" x14ac:dyDescent="0.25">
      <c r="B13509" s="9"/>
    </row>
    <row r="13510" spans="2:2" x14ac:dyDescent="0.25">
      <c r="B13510" s="9"/>
    </row>
    <row r="13511" spans="2:2" x14ac:dyDescent="0.25">
      <c r="B13511" s="9"/>
    </row>
    <row r="13512" spans="2:2" x14ac:dyDescent="0.25">
      <c r="B13512" s="9"/>
    </row>
    <row r="13513" spans="2:2" x14ac:dyDescent="0.25">
      <c r="B13513" s="9"/>
    </row>
    <row r="13514" spans="2:2" x14ac:dyDescent="0.25">
      <c r="B13514" s="9"/>
    </row>
    <row r="13515" spans="2:2" x14ac:dyDescent="0.25">
      <c r="B13515" s="9"/>
    </row>
    <row r="13516" spans="2:2" x14ac:dyDescent="0.25">
      <c r="B13516" s="9"/>
    </row>
    <row r="13517" spans="2:2" x14ac:dyDescent="0.25">
      <c r="B13517" s="9"/>
    </row>
    <row r="13518" spans="2:2" x14ac:dyDescent="0.25">
      <c r="B13518" s="9"/>
    </row>
    <row r="13519" spans="2:2" x14ac:dyDescent="0.25">
      <c r="B13519" s="9"/>
    </row>
    <row r="13520" spans="2:2" x14ac:dyDescent="0.25">
      <c r="B13520" s="9"/>
    </row>
    <row r="13521" spans="2:2" x14ac:dyDescent="0.25">
      <c r="B13521" s="9"/>
    </row>
    <row r="13522" spans="2:2" x14ac:dyDescent="0.25">
      <c r="B13522" s="9"/>
    </row>
    <row r="13523" spans="2:2" x14ac:dyDescent="0.25">
      <c r="B13523" s="9"/>
    </row>
    <row r="13524" spans="2:2" x14ac:dyDescent="0.25">
      <c r="B13524" s="9"/>
    </row>
    <row r="13525" spans="2:2" x14ac:dyDescent="0.25">
      <c r="B13525" s="9"/>
    </row>
    <row r="13526" spans="2:2" x14ac:dyDescent="0.25">
      <c r="B13526" s="9"/>
    </row>
    <row r="13527" spans="2:2" x14ac:dyDescent="0.25">
      <c r="B13527" s="9"/>
    </row>
    <row r="13528" spans="2:2" x14ac:dyDescent="0.25">
      <c r="B13528" s="9"/>
    </row>
    <row r="13529" spans="2:2" x14ac:dyDescent="0.25">
      <c r="B13529" s="9"/>
    </row>
    <row r="13530" spans="2:2" x14ac:dyDescent="0.25">
      <c r="B13530" s="9"/>
    </row>
    <row r="13531" spans="2:2" x14ac:dyDescent="0.25">
      <c r="B13531" s="9"/>
    </row>
    <row r="13532" spans="2:2" x14ac:dyDescent="0.25">
      <c r="B13532" s="9"/>
    </row>
    <row r="13533" spans="2:2" x14ac:dyDescent="0.25">
      <c r="B13533" s="9"/>
    </row>
    <row r="13534" spans="2:2" x14ac:dyDescent="0.25">
      <c r="B13534" s="9"/>
    </row>
    <row r="13535" spans="2:2" x14ac:dyDescent="0.25">
      <c r="B13535" s="9"/>
    </row>
    <row r="13536" spans="2:2" x14ac:dyDescent="0.25">
      <c r="B13536" s="9"/>
    </row>
    <row r="13537" spans="2:2" x14ac:dyDescent="0.25">
      <c r="B13537" s="9"/>
    </row>
    <row r="13538" spans="2:2" x14ac:dyDescent="0.25">
      <c r="B13538" s="9"/>
    </row>
    <row r="13539" spans="2:2" x14ac:dyDescent="0.25">
      <c r="B13539" s="9"/>
    </row>
    <row r="13540" spans="2:2" x14ac:dyDescent="0.25">
      <c r="B13540" s="9"/>
    </row>
    <row r="13541" spans="2:2" x14ac:dyDescent="0.25">
      <c r="B13541" s="9"/>
    </row>
    <row r="13542" spans="2:2" x14ac:dyDescent="0.25">
      <c r="B13542" s="9"/>
    </row>
    <row r="13543" spans="2:2" x14ac:dyDescent="0.25">
      <c r="B13543" s="9"/>
    </row>
    <row r="13544" spans="2:2" x14ac:dyDescent="0.25">
      <c r="B13544" s="9"/>
    </row>
    <row r="13545" spans="2:2" x14ac:dyDescent="0.25">
      <c r="B13545" s="9"/>
    </row>
    <row r="13546" spans="2:2" x14ac:dyDescent="0.25">
      <c r="B13546" s="9"/>
    </row>
    <row r="13547" spans="2:2" x14ac:dyDescent="0.25">
      <c r="B13547" s="9"/>
    </row>
    <row r="13548" spans="2:2" x14ac:dyDescent="0.25">
      <c r="B13548" s="9"/>
    </row>
    <row r="13549" spans="2:2" x14ac:dyDescent="0.25">
      <c r="B13549" s="9"/>
    </row>
    <row r="13550" spans="2:2" x14ac:dyDescent="0.25">
      <c r="B13550" s="9"/>
    </row>
    <row r="13551" spans="2:2" x14ac:dyDescent="0.25">
      <c r="B13551" s="9"/>
    </row>
    <row r="13552" spans="2:2" x14ac:dyDescent="0.25">
      <c r="B13552" s="9"/>
    </row>
    <row r="13553" spans="2:2" x14ac:dyDescent="0.25">
      <c r="B13553" s="9"/>
    </row>
    <row r="13554" spans="2:2" x14ac:dyDescent="0.25">
      <c r="B13554" s="9"/>
    </row>
    <row r="13555" spans="2:2" x14ac:dyDescent="0.25">
      <c r="B13555" s="9"/>
    </row>
    <row r="13556" spans="2:2" x14ac:dyDescent="0.25">
      <c r="B13556" s="9"/>
    </row>
    <row r="13557" spans="2:2" x14ac:dyDescent="0.25">
      <c r="B13557" s="9"/>
    </row>
    <row r="13558" spans="2:2" x14ac:dyDescent="0.25">
      <c r="B13558" s="9"/>
    </row>
    <row r="13559" spans="2:2" x14ac:dyDescent="0.25">
      <c r="B13559" s="9"/>
    </row>
    <row r="13560" spans="2:2" x14ac:dyDescent="0.25">
      <c r="B13560" s="9"/>
    </row>
    <row r="13561" spans="2:2" x14ac:dyDescent="0.25">
      <c r="B13561" s="9"/>
    </row>
    <row r="13562" spans="2:2" x14ac:dyDescent="0.25">
      <c r="B13562" s="9"/>
    </row>
    <row r="13563" spans="2:2" x14ac:dyDescent="0.25">
      <c r="B13563" s="9"/>
    </row>
    <row r="13564" spans="2:2" x14ac:dyDescent="0.25">
      <c r="B13564" s="9"/>
    </row>
    <row r="13565" spans="2:2" x14ac:dyDescent="0.25">
      <c r="B13565" s="9"/>
    </row>
    <row r="13566" spans="2:2" x14ac:dyDescent="0.25">
      <c r="B13566" s="9"/>
    </row>
    <row r="13567" spans="2:2" x14ac:dyDescent="0.25">
      <c r="B13567" s="9"/>
    </row>
    <row r="13568" spans="2:2" x14ac:dyDescent="0.25">
      <c r="B13568" s="9"/>
    </row>
    <row r="13569" spans="2:2" x14ac:dyDescent="0.25">
      <c r="B13569" s="9"/>
    </row>
    <row r="13570" spans="2:2" x14ac:dyDescent="0.25">
      <c r="B13570" s="9"/>
    </row>
    <row r="13571" spans="2:2" x14ac:dyDescent="0.25">
      <c r="B13571" s="9"/>
    </row>
    <row r="13572" spans="2:2" x14ac:dyDescent="0.25">
      <c r="B13572" s="9"/>
    </row>
    <row r="13573" spans="2:2" x14ac:dyDescent="0.25">
      <c r="B13573" s="9"/>
    </row>
    <row r="13574" spans="2:2" x14ac:dyDescent="0.25">
      <c r="B13574" s="9"/>
    </row>
    <row r="13575" spans="2:2" x14ac:dyDescent="0.25">
      <c r="B13575" s="9"/>
    </row>
    <row r="13576" spans="2:2" x14ac:dyDescent="0.25">
      <c r="B13576" s="9"/>
    </row>
    <row r="13577" spans="2:2" x14ac:dyDescent="0.25">
      <c r="B13577" s="9"/>
    </row>
    <row r="13578" spans="2:2" x14ac:dyDescent="0.25">
      <c r="B13578" s="9"/>
    </row>
    <row r="13579" spans="2:2" x14ac:dyDescent="0.25">
      <c r="B13579" s="9"/>
    </row>
    <row r="13580" spans="2:2" x14ac:dyDescent="0.25">
      <c r="B13580" s="9"/>
    </row>
    <row r="13581" spans="2:2" x14ac:dyDescent="0.25">
      <c r="B13581" s="9"/>
    </row>
    <row r="13582" spans="2:2" x14ac:dyDescent="0.25">
      <c r="B13582" s="9"/>
    </row>
    <row r="13583" spans="2:2" x14ac:dyDescent="0.25">
      <c r="B13583" s="9"/>
    </row>
    <row r="13584" spans="2:2" x14ac:dyDescent="0.25">
      <c r="B13584" s="9"/>
    </row>
    <row r="13585" spans="2:2" x14ac:dyDescent="0.25">
      <c r="B13585" s="9"/>
    </row>
    <row r="13586" spans="2:2" x14ac:dyDescent="0.25">
      <c r="B13586" s="9"/>
    </row>
    <row r="13587" spans="2:2" x14ac:dyDescent="0.25">
      <c r="B13587" s="9"/>
    </row>
    <row r="13588" spans="2:2" x14ac:dyDescent="0.25">
      <c r="B13588" s="9"/>
    </row>
    <row r="13589" spans="2:2" x14ac:dyDescent="0.25">
      <c r="B13589" s="9"/>
    </row>
    <row r="13590" spans="2:2" x14ac:dyDescent="0.25">
      <c r="B13590" s="9"/>
    </row>
    <row r="13591" spans="2:2" x14ac:dyDescent="0.25">
      <c r="B13591" s="9"/>
    </row>
    <row r="13592" spans="2:2" x14ac:dyDescent="0.25">
      <c r="B13592" s="9"/>
    </row>
    <row r="13593" spans="2:2" x14ac:dyDescent="0.25">
      <c r="B13593" s="9"/>
    </row>
    <row r="13594" spans="2:2" x14ac:dyDescent="0.25">
      <c r="B13594" s="9"/>
    </row>
    <row r="13595" spans="2:2" x14ac:dyDescent="0.25">
      <c r="B13595" s="9"/>
    </row>
    <row r="13596" spans="2:2" x14ac:dyDescent="0.25">
      <c r="B13596" s="9"/>
    </row>
    <row r="13597" spans="2:2" x14ac:dyDescent="0.25">
      <c r="B13597" s="9"/>
    </row>
    <row r="13598" spans="2:2" x14ac:dyDescent="0.25">
      <c r="B13598" s="9"/>
    </row>
    <row r="13599" spans="2:2" x14ac:dyDescent="0.25">
      <c r="B13599" s="9"/>
    </row>
    <row r="13600" spans="2:2" x14ac:dyDescent="0.25">
      <c r="B13600" s="9"/>
    </row>
    <row r="13601" spans="2:2" x14ac:dyDescent="0.25">
      <c r="B13601" s="9"/>
    </row>
    <row r="13602" spans="2:2" x14ac:dyDescent="0.25">
      <c r="B13602" s="9"/>
    </row>
    <row r="13603" spans="2:2" x14ac:dyDescent="0.25">
      <c r="B13603" s="9"/>
    </row>
    <row r="13604" spans="2:2" x14ac:dyDescent="0.25">
      <c r="B13604" s="9"/>
    </row>
    <row r="13605" spans="2:2" x14ac:dyDescent="0.25">
      <c r="B13605" s="9"/>
    </row>
    <row r="13606" spans="2:2" x14ac:dyDescent="0.25">
      <c r="B13606" s="9"/>
    </row>
    <row r="13607" spans="2:2" x14ac:dyDescent="0.25">
      <c r="B13607" s="9"/>
    </row>
    <row r="13608" spans="2:2" x14ac:dyDescent="0.25">
      <c r="B13608" s="9"/>
    </row>
    <row r="13609" spans="2:2" x14ac:dyDescent="0.25">
      <c r="B13609" s="9"/>
    </row>
    <row r="13610" spans="2:2" x14ac:dyDescent="0.25">
      <c r="B13610" s="9"/>
    </row>
    <row r="13611" spans="2:2" x14ac:dyDescent="0.25">
      <c r="B13611" s="9"/>
    </row>
    <row r="13612" spans="2:2" x14ac:dyDescent="0.25">
      <c r="B13612" s="9"/>
    </row>
    <row r="13613" spans="2:2" x14ac:dyDescent="0.25">
      <c r="B13613" s="9"/>
    </row>
    <row r="13614" spans="2:2" x14ac:dyDescent="0.25">
      <c r="B13614" s="9"/>
    </row>
    <row r="13615" spans="2:2" x14ac:dyDescent="0.25">
      <c r="B13615" s="9"/>
    </row>
    <row r="13616" spans="2:2" x14ac:dyDescent="0.25">
      <c r="B13616" s="9"/>
    </row>
    <row r="13617" spans="2:2" x14ac:dyDescent="0.25">
      <c r="B13617" s="9"/>
    </row>
    <row r="13618" spans="2:2" x14ac:dyDescent="0.25">
      <c r="B13618" s="9"/>
    </row>
    <row r="13619" spans="2:2" x14ac:dyDescent="0.25">
      <c r="B13619" s="9"/>
    </row>
    <row r="13620" spans="2:2" x14ac:dyDescent="0.25">
      <c r="B13620" s="9"/>
    </row>
    <row r="13621" spans="2:2" x14ac:dyDescent="0.25">
      <c r="B13621" s="9"/>
    </row>
    <row r="13622" spans="2:2" x14ac:dyDescent="0.25">
      <c r="B13622" s="9"/>
    </row>
    <row r="13623" spans="2:2" x14ac:dyDescent="0.25">
      <c r="B13623" s="9"/>
    </row>
    <row r="13624" spans="2:2" x14ac:dyDescent="0.25">
      <c r="B13624" s="9"/>
    </row>
    <row r="13625" spans="2:2" x14ac:dyDescent="0.25">
      <c r="B13625" s="9"/>
    </row>
    <row r="13626" spans="2:2" x14ac:dyDescent="0.25">
      <c r="B13626" s="9"/>
    </row>
    <row r="13627" spans="2:2" x14ac:dyDescent="0.25">
      <c r="B13627" s="9"/>
    </row>
    <row r="13628" spans="2:2" x14ac:dyDescent="0.25">
      <c r="B13628" s="9"/>
    </row>
    <row r="13629" spans="2:2" x14ac:dyDescent="0.25">
      <c r="B13629" s="9"/>
    </row>
    <row r="13630" spans="2:2" x14ac:dyDescent="0.25">
      <c r="B13630" s="9"/>
    </row>
    <row r="13631" spans="2:2" x14ac:dyDescent="0.25">
      <c r="B13631" s="9"/>
    </row>
    <row r="13632" spans="2:2" x14ac:dyDescent="0.25">
      <c r="B13632" s="9"/>
    </row>
    <row r="13633" spans="2:2" x14ac:dyDescent="0.25">
      <c r="B13633" s="9"/>
    </row>
    <row r="13634" spans="2:2" x14ac:dyDescent="0.25">
      <c r="B13634" s="9"/>
    </row>
    <row r="13635" spans="2:2" x14ac:dyDescent="0.25">
      <c r="B13635" s="9"/>
    </row>
    <row r="13636" spans="2:2" x14ac:dyDescent="0.25">
      <c r="B13636" s="9"/>
    </row>
    <row r="13637" spans="2:2" x14ac:dyDescent="0.25">
      <c r="B13637" s="9"/>
    </row>
    <row r="13638" spans="2:2" x14ac:dyDescent="0.25">
      <c r="B13638" s="9"/>
    </row>
    <row r="13639" spans="2:2" x14ac:dyDescent="0.25">
      <c r="B13639" s="9"/>
    </row>
    <row r="13640" spans="2:2" x14ac:dyDescent="0.25">
      <c r="B13640" s="9"/>
    </row>
    <row r="13641" spans="2:2" x14ac:dyDescent="0.25">
      <c r="B13641" s="9"/>
    </row>
    <row r="13642" spans="2:2" x14ac:dyDescent="0.25">
      <c r="B13642" s="9"/>
    </row>
    <row r="13643" spans="2:2" x14ac:dyDescent="0.25">
      <c r="B13643" s="9"/>
    </row>
    <row r="13644" spans="2:2" x14ac:dyDescent="0.25">
      <c r="B13644" s="9"/>
    </row>
    <row r="13645" spans="2:2" x14ac:dyDescent="0.25">
      <c r="B13645" s="9"/>
    </row>
    <row r="13646" spans="2:2" x14ac:dyDescent="0.25">
      <c r="B13646" s="9"/>
    </row>
    <row r="13647" spans="2:2" x14ac:dyDescent="0.25">
      <c r="B13647" s="9"/>
    </row>
    <row r="13648" spans="2:2" x14ac:dyDescent="0.25">
      <c r="B13648" s="9"/>
    </row>
    <row r="13649" spans="2:2" x14ac:dyDescent="0.25">
      <c r="B13649" s="9"/>
    </row>
    <row r="13650" spans="2:2" x14ac:dyDescent="0.25">
      <c r="B13650" s="9"/>
    </row>
    <row r="13651" spans="2:2" x14ac:dyDescent="0.25">
      <c r="B13651" s="9"/>
    </row>
    <row r="13652" spans="2:2" x14ac:dyDescent="0.25">
      <c r="B13652" s="9"/>
    </row>
    <row r="13653" spans="2:2" x14ac:dyDescent="0.25">
      <c r="B13653" s="9"/>
    </row>
    <row r="13654" spans="2:2" x14ac:dyDescent="0.25">
      <c r="B13654" s="9"/>
    </row>
    <row r="13655" spans="2:2" x14ac:dyDescent="0.25">
      <c r="B13655" s="9"/>
    </row>
    <row r="13656" spans="2:2" x14ac:dyDescent="0.25">
      <c r="B13656" s="9"/>
    </row>
    <row r="13657" spans="2:2" x14ac:dyDescent="0.25">
      <c r="B13657" s="9"/>
    </row>
    <row r="13658" spans="2:2" x14ac:dyDescent="0.25">
      <c r="B13658" s="9"/>
    </row>
    <row r="13659" spans="2:2" x14ac:dyDescent="0.25">
      <c r="B13659" s="9"/>
    </row>
    <row r="13660" spans="2:2" x14ac:dyDescent="0.25">
      <c r="B13660" s="9"/>
    </row>
    <row r="13661" spans="2:2" x14ac:dyDescent="0.25">
      <c r="B13661" s="9"/>
    </row>
    <row r="13662" spans="2:2" x14ac:dyDescent="0.25">
      <c r="B13662" s="9"/>
    </row>
    <row r="13663" spans="2:2" x14ac:dyDescent="0.25">
      <c r="B13663" s="9"/>
    </row>
    <row r="13664" spans="2:2" x14ac:dyDescent="0.25">
      <c r="B13664" s="9"/>
    </row>
    <row r="13665" spans="2:2" x14ac:dyDescent="0.25">
      <c r="B13665" s="9"/>
    </row>
    <row r="13666" spans="2:2" x14ac:dyDescent="0.25">
      <c r="B13666" s="9"/>
    </row>
    <row r="13667" spans="2:2" x14ac:dyDescent="0.25">
      <c r="B13667" s="9"/>
    </row>
    <row r="13668" spans="2:2" x14ac:dyDescent="0.25">
      <c r="B13668" s="9"/>
    </row>
    <row r="13669" spans="2:2" x14ac:dyDescent="0.25">
      <c r="B13669" s="9"/>
    </row>
    <row r="13670" spans="2:2" x14ac:dyDescent="0.25">
      <c r="B13670" s="9"/>
    </row>
    <row r="13671" spans="2:2" x14ac:dyDescent="0.25">
      <c r="B13671" s="9"/>
    </row>
    <row r="13672" spans="2:2" x14ac:dyDescent="0.25">
      <c r="B13672" s="9"/>
    </row>
    <row r="13673" spans="2:2" x14ac:dyDescent="0.25">
      <c r="B13673" s="9"/>
    </row>
    <row r="13674" spans="2:2" x14ac:dyDescent="0.25">
      <c r="B13674" s="9"/>
    </row>
    <row r="13675" spans="2:2" x14ac:dyDescent="0.25">
      <c r="B13675" s="9"/>
    </row>
    <row r="13676" spans="2:2" x14ac:dyDescent="0.25">
      <c r="B13676" s="9"/>
    </row>
    <row r="13677" spans="2:2" x14ac:dyDescent="0.25">
      <c r="B13677" s="9"/>
    </row>
    <row r="13678" spans="2:2" x14ac:dyDescent="0.25">
      <c r="B13678" s="9"/>
    </row>
    <row r="13679" spans="2:2" x14ac:dyDescent="0.25">
      <c r="B13679" s="9"/>
    </row>
    <row r="13680" spans="2:2" x14ac:dyDescent="0.25">
      <c r="B13680" s="9"/>
    </row>
    <row r="13681" spans="2:2" x14ac:dyDescent="0.25">
      <c r="B13681" s="9"/>
    </row>
    <row r="13682" spans="2:2" x14ac:dyDescent="0.25">
      <c r="B13682" s="9"/>
    </row>
    <row r="13683" spans="2:2" x14ac:dyDescent="0.25">
      <c r="B13683" s="9"/>
    </row>
    <row r="13684" spans="2:2" x14ac:dyDescent="0.25">
      <c r="B13684" s="9"/>
    </row>
    <row r="13685" spans="2:2" x14ac:dyDescent="0.25">
      <c r="B13685" s="9"/>
    </row>
    <row r="13686" spans="2:2" x14ac:dyDescent="0.25">
      <c r="B13686" s="9"/>
    </row>
    <row r="13687" spans="2:2" x14ac:dyDescent="0.25">
      <c r="B13687" s="9"/>
    </row>
    <row r="13688" spans="2:2" x14ac:dyDescent="0.25">
      <c r="B13688" s="9"/>
    </row>
    <row r="13689" spans="2:2" x14ac:dyDescent="0.25">
      <c r="B13689" s="9"/>
    </row>
    <row r="13690" spans="2:2" x14ac:dyDescent="0.25">
      <c r="B13690" s="9"/>
    </row>
    <row r="13691" spans="2:2" x14ac:dyDescent="0.25">
      <c r="B13691" s="9"/>
    </row>
    <row r="13692" spans="2:2" x14ac:dyDescent="0.25">
      <c r="B13692" s="9"/>
    </row>
    <row r="13693" spans="2:2" x14ac:dyDescent="0.25">
      <c r="B13693" s="9"/>
    </row>
    <row r="13694" spans="2:2" x14ac:dyDescent="0.25">
      <c r="B13694" s="9"/>
    </row>
    <row r="13695" spans="2:2" x14ac:dyDescent="0.25">
      <c r="B13695" s="9"/>
    </row>
    <row r="13696" spans="2:2" x14ac:dyDescent="0.25">
      <c r="B13696" s="9"/>
    </row>
    <row r="13697" spans="2:2" x14ac:dyDescent="0.25">
      <c r="B13697" s="9"/>
    </row>
    <row r="13698" spans="2:2" x14ac:dyDescent="0.25">
      <c r="B13698" s="9"/>
    </row>
    <row r="13699" spans="2:2" x14ac:dyDescent="0.25">
      <c r="B13699" s="9"/>
    </row>
    <row r="13700" spans="2:2" x14ac:dyDescent="0.25">
      <c r="B13700" s="9"/>
    </row>
    <row r="13701" spans="2:2" x14ac:dyDescent="0.25">
      <c r="B13701" s="9"/>
    </row>
    <row r="13702" spans="2:2" x14ac:dyDescent="0.25">
      <c r="B13702" s="9"/>
    </row>
    <row r="13703" spans="2:2" x14ac:dyDescent="0.25">
      <c r="B13703" s="9"/>
    </row>
    <row r="13704" spans="2:2" x14ac:dyDescent="0.25">
      <c r="B13704" s="9"/>
    </row>
    <row r="13705" spans="2:2" x14ac:dyDescent="0.25">
      <c r="B13705" s="9"/>
    </row>
    <row r="13706" spans="2:2" x14ac:dyDescent="0.25">
      <c r="B13706" s="9"/>
    </row>
    <row r="13707" spans="2:2" x14ac:dyDescent="0.25">
      <c r="B13707" s="9"/>
    </row>
    <row r="13708" spans="2:2" x14ac:dyDescent="0.25">
      <c r="B13708" s="9"/>
    </row>
    <row r="13709" spans="2:2" x14ac:dyDescent="0.25">
      <c r="B13709" s="9"/>
    </row>
    <row r="13710" spans="2:2" x14ac:dyDescent="0.25">
      <c r="B13710" s="9"/>
    </row>
    <row r="13711" spans="2:2" x14ac:dyDescent="0.25">
      <c r="B13711" s="9"/>
    </row>
    <row r="13712" spans="2:2" x14ac:dyDescent="0.25">
      <c r="B13712" s="9"/>
    </row>
    <row r="13713" spans="2:2" x14ac:dyDescent="0.25">
      <c r="B13713" s="9"/>
    </row>
    <row r="13714" spans="2:2" x14ac:dyDescent="0.25">
      <c r="B13714" s="9"/>
    </row>
    <row r="13715" spans="2:2" x14ac:dyDescent="0.25">
      <c r="B13715" s="9"/>
    </row>
    <row r="13716" spans="2:2" x14ac:dyDescent="0.25">
      <c r="B13716" s="9"/>
    </row>
    <row r="13717" spans="2:2" x14ac:dyDescent="0.25">
      <c r="B13717" s="9"/>
    </row>
    <row r="13718" spans="2:2" x14ac:dyDescent="0.25">
      <c r="B13718" s="9"/>
    </row>
    <row r="13719" spans="2:2" x14ac:dyDescent="0.25">
      <c r="B13719" s="9"/>
    </row>
    <row r="13720" spans="2:2" x14ac:dyDescent="0.25">
      <c r="B13720" s="9"/>
    </row>
    <row r="13721" spans="2:2" x14ac:dyDescent="0.25">
      <c r="B13721" s="9"/>
    </row>
    <row r="13722" spans="2:2" x14ac:dyDescent="0.25">
      <c r="B13722" s="9"/>
    </row>
    <row r="13723" spans="2:2" x14ac:dyDescent="0.25">
      <c r="B13723" s="9"/>
    </row>
    <row r="13724" spans="2:2" x14ac:dyDescent="0.25">
      <c r="B13724" s="9"/>
    </row>
    <row r="13725" spans="2:2" x14ac:dyDescent="0.25">
      <c r="B13725" s="9"/>
    </row>
    <row r="13726" spans="2:2" x14ac:dyDescent="0.25">
      <c r="B13726" s="9"/>
    </row>
    <row r="13727" spans="2:2" x14ac:dyDescent="0.25">
      <c r="B13727" s="9"/>
    </row>
    <row r="13728" spans="2:2" x14ac:dyDescent="0.25">
      <c r="B13728" s="9"/>
    </row>
    <row r="13729" spans="2:2" x14ac:dyDescent="0.25">
      <c r="B13729" s="9"/>
    </row>
    <row r="13730" spans="2:2" x14ac:dyDescent="0.25">
      <c r="B13730" s="9"/>
    </row>
    <row r="13731" spans="2:2" x14ac:dyDescent="0.25">
      <c r="B13731" s="9"/>
    </row>
    <row r="13732" spans="2:2" x14ac:dyDescent="0.25">
      <c r="B13732" s="9"/>
    </row>
    <row r="13733" spans="2:2" x14ac:dyDescent="0.25">
      <c r="B13733" s="9"/>
    </row>
    <row r="13734" spans="2:2" x14ac:dyDescent="0.25">
      <c r="B13734" s="9"/>
    </row>
    <row r="13735" spans="2:2" x14ac:dyDescent="0.25">
      <c r="B13735" s="9"/>
    </row>
    <row r="13736" spans="2:2" x14ac:dyDescent="0.25">
      <c r="B13736" s="9"/>
    </row>
    <row r="13737" spans="2:2" x14ac:dyDescent="0.25">
      <c r="B13737" s="9"/>
    </row>
    <row r="13738" spans="2:2" x14ac:dyDescent="0.25">
      <c r="B13738" s="9"/>
    </row>
    <row r="13739" spans="2:2" x14ac:dyDescent="0.25">
      <c r="B13739" s="9"/>
    </row>
    <row r="13740" spans="2:2" x14ac:dyDescent="0.25">
      <c r="B13740" s="9"/>
    </row>
    <row r="13741" spans="2:2" x14ac:dyDescent="0.25">
      <c r="B13741" s="9"/>
    </row>
    <row r="13742" spans="2:2" x14ac:dyDescent="0.25">
      <c r="B13742" s="9"/>
    </row>
    <row r="13743" spans="2:2" x14ac:dyDescent="0.25">
      <c r="B13743" s="9"/>
    </row>
    <row r="13744" spans="2:2" x14ac:dyDescent="0.25">
      <c r="B13744" s="9"/>
    </row>
    <row r="13745" spans="2:2" x14ac:dyDescent="0.25">
      <c r="B13745" s="9"/>
    </row>
    <row r="13746" spans="2:2" x14ac:dyDescent="0.25">
      <c r="B13746" s="9"/>
    </row>
    <row r="13747" spans="2:2" x14ac:dyDescent="0.25">
      <c r="B13747" s="9"/>
    </row>
    <row r="13748" spans="2:2" x14ac:dyDescent="0.25">
      <c r="B13748" s="9"/>
    </row>
    <row r="13749" spans="2:2" x14ac:dyDescent="0.25">
      <c r="B13749" s="9"/>
    </row>
    <row r="13750" spans="2:2" x14ac:dyDescent="0.25">
      <c r="B13750" s="9"/>
    </row>
    <row r="13751" spans="2:2" x14ac:dyDescent="0.25">
      <c r="B13751" s="9"/>
    </row>
    <row r="13752" spans="2:2" x14ac:dyDescent="0.25">
      <c r="B13752" s="9"/>
    </row>
    <row r="13753" spans="2:2" x14ac:dyDescent="0.25">
      <c r="B13753" s="9"/>
    </row>
    <row r="13754" spans="2:2" x14ac:dyDescent="0.25">
      <c r="B13754" s="9"/>
    </row>
    <row r="13755" spans="2:2" x14ac:dyDescent="0.25">
      <c r="B13755" s="9"/>
    </row>
    <row r="13756" spans="2:2" x14ac:dyDescent="0.25">
      <c r="B13756" s="9"/>
    </row>
    <row r="13757" spans="2:2" x14ac:dyDescent="0.25">
      <c r="B13757" s="9"/>
    </row>
    <row r="13758" spans="2:2" x14ac:dyDescent="0.25">
      <c r="B13758" s="9"/>
    </row>
    <row r="13759" spans="2:2" x14ac:dyDescent="0.25">
      <c r="B13759" s="9"/>
    </row>
    <row r="13760" spans="2:2" x14ac:dyDescent="0.25">
      <c r="B13760" s="9"/>
    </row>
    <row r="13761" spans="2:2" x14ac:dyDescent="0.25">
      <c r="B13761" s="9"/>
    </row>
    <row r="13762" spans="2:2" x14ac:dyDescent="0.25">
      <c r="B13762" s="9"/>
    </row>
    <row r="13763" spans="2:2" x14ac:dyDescent="0.25">
      <c r="B13763" s="9"/>
    </row>
    <row r="13764" spans="2:2" x14ac:dyDescent="0.25">
      <c r="B13764" s="9"/>
    </row>
    <row r="13765" spans="2:2" x14ac:dyDescent="0.25">
      <c r="B13765" s="9"/>
    </row>
    <row r="13766" spans="2:2" x14ac:dyDescent="0.25">
      <c r="B13766" s="9"/>
    </row>
    <row r="13767" spans="2:2" x14ac:dyDescent="0.25">
      <c r="B13767" s="9"/>
    </row>
    <row r="13768" spans="2:2" x14ac:dyDescent="0.25">
      <c r="B13768" s="9"/>
    </row>
    <row r="13769" spans="2:2" x14ac:dyDescent="0.25">
      <c r="B13769" s="9"/>
    </row>
    <row r="13770" spans="2:2" x14ac:dyDescent="0.25">
      <c r="B13770" s="9"/>
    </row>
    <row r="13771" spans="2:2" x14ac:dyDescent="0.25">
      <c r="B13771" s="9"/>
    </row>
    <row r="13772" spans="2:2" x14ac:dyDescent="0.25">
      <c r="B13772" s="9"/>
    </row>
    <row r="13773" spans="2:2" x14ac:dyDescent="0.25">
      <c r="B13773" s="9"/>
    </row>
    <row r="13774" spans="2:2" x14ac:dyDescent="0.25">
      <c r="B13774" s="9"/>
    </row>
    <row r="13775" spans="2:2" x14ac:dyDescent="0.25">
      <c r="B13775" s="9"/>
    </row>
    <row r="13776" spans="2:2" x14ac:dyDescent="0.25">
      <c r="B13776" s="9"/>
    </row>
    <row r="13777" spans="2:2" x14ac:dyDescent="0.25">
      <c r="B13777" s="9"/>
    </row>
    <row r="13778" spans="2:2" x14ac:dyDescent="0.25">
      <c r="B13778" s="9"/>
    </row>
    <row r="13779" spans="2:2" x14ac:dyDescent="0.25">
      <c r="B13779" s="9"/>
    </row>
    <row r="13780" spans="2:2" x14ac:dyDescent="0.25">
      <c r="B13780" s="9"/>
    </row>
    <row r="13781" spans="2:2" x14ac:dyDescent="0.25">
      <c r="B13781" s="9"/>
    </row>
    <row r="13782" spans="2:2" x14ac:dyDescent="0.25">
      <c r="B13782" s="9"/>
    </row>
    <row r="13783" spans="2:2" x14ac:dyDescent="0.25">
      <c r="B13783" s="9"/>
    </row>
    <row r="13784" spans="2:2" x14ac:dyDescent="0.25">
      <c r="B13784" s="9"/>
    </row>
    <row r="13785" spans="2:2" x14ac:dyDescent="0.25">
      <c r="B13785" s="9"/>
    </row>
    <row r="13786" spans="2:2" x14ac:dyDescent="0.25">
      <c r="B13786" s="9"/>
    </row>
    <row r="13787" spans="2:2" x14ac:dyDescent="0.25">
      <c r="B13787" s="9"/>
    </row>
    <row r="13788" spans="2:2" x14ac:dyDescent="0.25">
      <c r="B13788" s="9"/>
    </row>
    <row r="13789" spans="2:2" x14ac:dyDescent="0.25">
      <c r="B13789" s="9"/>
    </row>
    <row r="13790" spans="2:2" x14ac:dyDescent="0.25">
      <c r="B13790" s="9"/>
    </row>
    <row r="13791" spans="2:2" x14ac:dyDescent="0.25">
      <c r="B13791" s="9"/>
    </row>
    <row r="13792" spans="2:2" x14ac:dyDescent="0.25">
      <c r="B13792" s="9"/>
    </row>
    <row r="13793" spans="2:2" x14ac:dyDescent="0.25">
      <c r="B13793" s="9"/>
    </row>
    <row r="13794" spans="2:2" x14ac:dyDescent="0.25">
      <c r="B13794" s="9"/>
    </row>
    <row r="13795" spans="2:2" x14ac:dyDescent="0.25">
      <c r="B13795" s="9"/>
    </row>
    <row r="13796" spans="2:2" x14ac:dyDescent="0.25">
      <c r="B13796" s="9"/>
    </row>
    <row r="13797" spans="2:2" x14ac:dyDescent="0.25">
      <c r="B13797" s="9"/>
    </row>
    <row r="13798" spans="2:2" x14ac:dyDescent="0.25">
      <c r="B13798" s="9"/>
    </row>
    <row r="13799" spans="2:2" x14ac:dyDescent="0.25">
      <c r="B13799" s="9"/>
    </row>
    <row r="13800" spans="2:2" x14ac:dyDescent="0.25">
      <c r="B13800" s="9"/>
    </row>
    <row r="13801" spans="2:2" x14ac:dyDescent="0.25">
      <c r="B13801" s="9"/>
    </row>
    <row r="13802" spans="2:2" x14ac:dyDescent="0.25">
      <c r="B13802" s="9"/>
    </row>
    <row r="13803" spans="2:2" x14ac:dyDescent="0.25">
      <c r="B13803" s="9"/>
    </row>
    <row r="13804" spans="2:2" x14ac:dyDescent="0.25">
      <c r="B13804" s="9"/>
    </row>
    <row r="13805" spans="2:2" x14ac:dyDescent="0.25">
      <c r="B13805" s="9"/>
    </row>
    <row r="13806" spans="2:2" x14ac:dyDescent="0.25">
      <c r="B13806" s="9"/>
    </row>
    <row r="13807" spans="2:2" x14ac:dyDescent="0.25">
      <c r="B13807" s="9"/>
    </row>
    <row r="13808" spans="2:2" x14ac:dyDescent="0.25">
      <c r="B13808" s="9"/>
    </row>
    <row r="13809" spans="2:2" x14ac:dyDescent="0.25">
      <c r="B13809" s="9"/>
    </row>
    <row r="13810" spans="2:2" x14ac:dyDescent="0.25">
      <c r="B13810" s="9"/>
    </row>
    <row r="13811" spans="2:2" x14ac:dyDescent="0.25">
      <c r="B13811" s="9"/>
    </row>
    <row r="13812" spans="2:2" x14ac:dyDescent="0.25">
      <c r="B13812" s="9"/>
    </row>
    <row r="13813" spans="2:2" x14ac:dyDescent="0.25">
      <c r="B13813" s="9"/>
    </row>
    <row r="13814" spans="2:2" x14ac:dyDescent="0.25">
      <c r="B13814" s="9"/>
    </row>
    <row r="13815" spans="2:2" x14ac:dyDescent="0.25">
      <c r="B13815" s="9"/>
    </row>
    <row r="13816" spans="2:2" x14ac:dyDescent="0.25">
      <c r="B13816" s="9"/>
    </row>
    <row r="13817" spans="2:2" x14ac:dyDescent="0.25">
      <c r="B13817" s="9"/>
    </row>
    <row r="13818" spans="2:2" x14ac:dyDescent="0.25">
      <c r="B13818" s="9"/>
    </row>
    <row r="13819" spans="2:2" x14ac:dyDescent="0.25">
      <c r="B13819" s="9"/>
    </row>
    <row r="13820" spans="2:2" x14ac:dyDescent="0.25">
      <c r="B13820" s="9"/>
    </row>
    <row r="13821" spans="2:2" x14ac:dyDescent="0.25">
      <c r="B13821" s="9"/>
    </row>
    <row r="13822" spans="2:2" x14ac:dyDescent="0.25">
      <c r="B13822" s="9"/>
    </row>
    <row r="13823" spans="2:2" x14ac:dyDescent="0.25">
      <c r="B13823" s="9"/>
    </row>
    <row r="13824" spans="2:2" x14ac:dyDescent="0.25">
      <c r="B13824" s="9"/>
    </row>
    <row r="13825" spans="2:2" x14ac:dyDescent="0.25">
      <c r="B13825" s="9"/>
    </row>
    <row r="13826" spans="2:2" x14ac:dyDescent="0.25">
      <c r="B13826" s="9"/>
    </row>
    <row r="13827" spans="2:2" x14ac:dyDescent="0.25">
      <c r="B13827" s="9"/>
    </row>
    <row r="13828" spans="2:2" x14ac:dyDescent="0.25">
      <c r="B13828" s="9"/>
    </row>
    <row r="13829" spans="2:2" x14ac:dyDescent="0.25">
      <c r="B13829" s="9"/>
    </row>
    <row r="13830" spans="2:2" x14ac:dyDescent="0.25">
      <c r="B13830" s="9"/>
    </row>
    <row r="13831" spans="2:2" x14ac:dyDescent="0.25">
      <c r="B13831" s="9"/>
    </row>
    <row r="13832" spans="2:2" x14ac:dyDescent="0.25">
      <c r="B13832" s="9"/>
    </row>
    <row r="13833" spans="2:2" x14ac:dyDescent="0.25">
      <c r="B13833" s="9"/>
    </row>
    <row r="13834" spans="2:2" x14ac:dyDescent="0.25">
      <c r="B13834" s="9"/>
    </row>
    <row r="13835" spans="2:2" x14ac:dyDescent="0.25">
      <c r="B13835" s="9"/>
    </row>
    <row r="13836" spans="2:2" x14ac:dyDescent="0.25">
      <c r="B13836" s="9"/>
    </row>
    <row r="13837" spans="2:2" x14ac:dyDescent="0.25">
      <c r="B13837" s="9"/>
    </row>
    <row r="13838" spans="2:2" x14ac:dyDescent="0.25">
      <c r="B13838" s="9"/>
    </row>
    <row r="13839" spans="2:2" x14ac:dyDescent="0.25">
      <c r="B13839" s="9"/>
    </row>
    <row r="13840" spans="2:2" x14ac:dyDescent="0.25">
      <c r="B13840" s="9"/>
    </row>
    <row r="13841" spans="2:2" x14ac:dyDescent="0.25">
      <c r="B13841" s="9"/>
    </row>
    <row r="13842" spans="2:2" x14ac:dyDescent="0.25">
      <c r="B13842" s="9"/>
    </row>
    <row r="13843" spans="2:2" x14ac:dyDescent="0.25">
      <c r="B13843" s="9"/>
    </row>
    <row r="13844" spans="2:2" x14ac:dyDescent="0.25">
      <c r="B13844" s="9"/>
    </row>
    <row r="13845" spans="2:2" x14ac:dyDescent="0.25">
      <c r="B13845" s="9"/>
    </row>
    <row r="13846" spans="2:2" x14ac:dyDescent="0.25">
      <c r="B13846" s="9"/>
    </row>
    <row r="13847" spans="2:2" x14ac:dyDescent="0.25">
      <c r="B13847" s="9"/>
    </row>
    <row r="13848" spans="2:2" x14ac:dyDescent="0.25">
      <c r="B13848" s="9"/>
    </row>
    <row r="13849" spans="2:2" x14ac:dyDescent="0.25">
      <c r="B13849" s="9"/>
    </row>
    <row r="13850" spans="2:2" x14ac:dyDescent="0.25">
      <c r="B13850" s="9"/>
    </row>
    <row r="13851" spans="2:2" x14ac:dyDescent="0.25">
      <c r="B13851" s="9"/>
    </row>
    <row r="13852" spans="2:2" x14ac:dyDescent="0.25">
      <c r="B13852" s="9"/>
    </row>
    <row r="13853" spans="2:2" x14ac:dyDescent="0.25">
      <c r="B13853" s="9"/>
    </row>
    <row r="13854" spans="2:2" x14ac:dyDescent="0.25">
      <c r="B13854" s="9"/>
    </row>
    <row r="13855" spans="2:2" x14ac:dyDescent="0.25">
      <c r="B13855" s="9"/>
    </row>
    <row r="13856" spans="2:2" x14ac:dyDescent="0.25">
      <c r="B13856" s="9"/>
    </row>
    <row r="13857" spans="2:2" x14ac:dyDescent="0.25">
      <c r="B13857" s="9"/>
    </row>
    <row r="13858" spans="2:2" x14ac:dyDescent="0.25">
      <c r="B13858" s="9"/>
    </row>
    <row r="13859" spans="2:2" x14ac:dyDescent="0.25">
      <c r="B13859" s="9"/>
    </row>
    <row r="13860" spans="2:2" x14ac:dyDescent="0.25">
      <c r="B13860" s="9"/>
    </row>
    <row r="13861" spans="2:2" x14ac:dyDescent="0.25">
      <c r="B13861" s="9"/>
    </row>
    <row r="13862" spans="2:2" x14ac:dyDescent="0.25">
      <c r="B13862" s="9"/>
    </row>
    <row r="13863" spans="2:2" x14ac:dyDescent="0.25">
      <c r="B13863" s="9"/>
    </row>
    <row r="13864" spans="2:2" x14ac:dyDescent="0.25">
      <c r="B13864" s="9"/>
    </row>
    <row r="13865" spans="2:2" x14ac:dyDescent="0.25">
      <c r="B13865" s="9"/>
    </row>
    <row r="13866" spans="2:2" x14ac:dyDescent="0.25">
      <c r="B13866" s="9"/>
    </row>
    <row r="13867" spans="2:2" x14ac:dyDescent="0.25">
      <c r="B13867" s="9"/>
    </row>
    <row r="13868" spans="2:2" x14ac:dyDescent="0.25">
      <c r="B13868" s="9"/>
    </row>
    <row r="13869" spans="2:2" x14ac:dyDescent="0.25">
      <c r="B13869" s="9"/>
    </row>
    <row r="13870" spans="2:2" x14ac:dyDescent="0.25">
      <c r="B13870" s="9"/>
    </row>
    <row r="13871" spans="2:2" x14ac:dyDescent="0.25">
      <c r="B13871" s="9"/>
    </row>
    <row r="13872" spans="2:2" x14ac:dyDescent="0.25">
      <c r="B13872" s="9"/>
    </row>
    <row r="13873" spans="2:2" x14ac:dyDescent="0.25">
      <c r="B13873" s="9"/>
    </row>
    <row r="13874" spans="2:2" x14ac:dyDescent="0.25">
      <c r="B13874" s="9"/>
    </row>
    <row r="13875" spans="2:2" x14ac:dyDescent="0.25">
      <c r="B13875" s="9"/>
    </row>
    <row r="13876" spans="2:2" x14ac:dyDescent="0.25">
      <c r="B13876" s="9"/>
    </row>
    <row r="13877" spans="2:2" x14ac:dyDescent="0.25">
      <c r="B13877" s="9"/>
    </row>
    <row r="13878" spans="2:2" x14ac:dyDescent="0.25">
      <c r="B13878" s="9"/>
    </row>
    <row r="13879" spans="2:2" x14ac:dyDescent="0.25">
      <c r="B13879" s="9"/>
    </row>
    <row r="13880" spans="2:2" x14ac:dyDescent="0.25">
      <c r="B13880" s="9"/>
    </row>
    <row r="13881" spans="2:2" x14ac:dyDescent="0.25">
      <c r="B13881" s="9"/>
    </row>
    <row r="13882" spans="2:2" x14ac:dyDescent="0.25">
      <c r="B13882" s="9"/>
    </row>
    <row r="13883" spans="2:2" x14ac:dyDescent="0.25">
      <c r="B13883" s="9"/>
    </row>
    <row r="13884" spans="2:2" x14ac:dyDescent="0.25">
      <c r="B13884" s="9"/>
    </row>
    <row r="13885" spans="2:2" x14ac:dyDescent="0.25">
      <c r="B13885" s="9"/>
    </row>
    <row r="13886" spans="2:2" x14ac:dyDescent="0.25">
      <c r="B13886" s="9"/>
    </row>
    <row r="13887" spans="2:2" x14ac:dyDescent="0.25">
      <c r="B13887" s="9"/>
    </row>
    <row r="13888" spans="2:2" x14ac:dyDescent="0.25">
      <c r="B13888" s="9"/>
    </row>
    <row r="13889" spans="2:2" x14ac:dyDescent="0.25">
      <c r="B13889" s="9"/>
    </row>
    <row r="13890" spans="2:2" x14ac:dyDescent="0.25">
      <c r="B13890" s="9"/>
    </row>
    <row r="13891" spans="2:2" x14ac:dyDescent="0.25">
      <c r="B13891" s="9"/>
    </row>
    <row r="13892" spans="2:2" x14ac:dyDescent="0.25">
      <c r="B13892" s="9"/>
    </row>
    <row r="13893" spans="2:2" x14ac:dyDescent="0.25">
      <c r="B13893" s="9"/>
    </row>
    <row r="13894" spans="2:2" x14ac:dyDescent="0.25">
      <c r="B13894" s="9"/>
    </row>
    <row r="13895" spans="2:2" x14ac:dyDescent="0.25">
      <c r="B13895" s="9"/>
    </row>
    <row r="13896" spans="2:2" x14ac:dyDescent="0.25">
      <c r="B13896" s="9"/>
    </row>
    <row r="13897" spans="2:2" x14ac:dyDescent="0.25">
      <c r="B13897" s="9"/>
    </row>
    <row r="13898" spans="2:2" x14ac:dyDescent="0.25">
      <c r="B13898" s="9"/>
    </row>
    <row r="13899" spans="2:2" x14ac:dyDescent="0.25">
      <c r="B13899" s="9"/>
    </row>
    <row r="13900" spans="2:2" x14ac:dyDescent="0.25">
      <c r="B13900" s="9"/>
    </row>
    <row r="13901" spans="2:2" x14ac:dyDescent="0.25">
      <c r="B13901" s="9"/>
    </row>
    <row r="13902" spans="2:2" x14ac:dyDescent="0.25">
      <c r="B13902" s="9"/>
    </row>
    <row r="13903" spans="2:2" x14ac:dyDescent="0.25">
      <c r="B13903" s="9"/>
    </row>
    <row r="13904" spans="2:2" x14ac:dyDescent="0.25">
      <c r="B13904" s="9"/>
    </row>
    <row r="13905" spans="2:2" x14ac:dyDescent="0.25">
      <c r="B13905" s="9"/>
    </row>
    <row r="13906" spans="2:2" x14ac:dyDescent="0.25">
      <c r="B13906" s="9"/>
    </row>
    <row r="13907" spans="2:2" x14ac:dyDescent="0.25">
      <c r="B13907" s="9"/>
    </row>
    <row r="13908" spans="2:2" x14ac:dyDescent="0.25">
      <c r="B13908" s="9"/>
    </row>
    <row r="13909" spans="2:2" x14ac:dyDescent="0.25">
      <c r="B13909" s="9"/>
    </row>
    <row r="13910" spans="2:2" x14ac:dyDescent="0.25">
      <c r="B13910" s="9"/>
    </row>
    <row r="13911" spans="2:2" x14ac:dyDescent="0.25">
      <c r="B13911" s="9"/>
    </row>
    <row r="13912" spans="2:2" x14ac:dyDescent="0.25">
      <c r="B13912" s="9"/>
    </row>
    <row r="13913" spans="2:2" x14ac:dyDescent="0.25">
      <c r="B13913" s="9"/>
    </row>
    <row r="13914" spans="2:2" x14ac:dyDescent="0.25">
      <c r="B13914" s="9"/>
    </row>
    <row r="13915" spans="2:2" x14ac:dyDescent="0.25">
      <c r="B13915" s="9"/>
    </row>
    <row r="13916" spans="2:2" x14ac:dyDescent="0.25">
      <c r="B13916" s="9"/>
    </row>
    <row r="13917" spans="2:2" x14ac:dyDescent="0.25">
      <c r="B13917" s="9"/>
    </row>
    <row r="13918" spans="2:2" x14ac:dyDescent="0.25">
      <c r="B13918" s="9"/>
    </row>
    <row r="13919" spans="2:2" x14ac:dyDescent="0.25">
      <c r="B13919" s="9"/>
    </row>
    <row r="13920" spans="2:2" x14ac:dyDescent="0.25">
      <c r="B13920" s="9"/>
    </row>
    <row r="13921" spans="2:2" x14ac:dyDescent="0.25">
      <c r="B13921" s="9"/>
    </row>
    <row r="13922" spans="2:2" x14ac:dyDescent="0.25">
      <c r="B13922" s="9"/>
    </row>
    <row r="13923" spans="2:2" x14ac:dyDescent="0.25">
      <c r="B13923" s="9"/>
    </row>
    <row r="13924" spans="2:2" x14ac:dyDescent="0.25">
      <c r="B13924" s="9"/>
    </row>
    <row r="13925" spans="2:2" x14ac:dyDescent="0.25">
      <c r="B13925" s="9"/>
    </row>
    <row r="13926" spans="2:2" x14ac:dyDescent="0.25">
      <c r="B13926" s="9"/>
    </row>
    <row r="13927" spans="2:2" x14ac:dyDescent="0.25">
      <c r="B13927" s="9"/>
    </row>
    <row r="13928" spans="2:2" x14ac:dyDescent="0.25">
      <c r="B13928" s="9"/>
    </row>
    <row r="13929" spans="2:2" x14ac:dyDescent="0.25">
      <c r="B13929" s="9"/>
    </row>
    <row r="13930" spans="2:2" x14ac:dyDescent="0.25">
      <c r="B13930" s="9"/>
    </row>
    <row r="13931" spans="2:2" x14ac:dyDescent="0.25">
      <c r="B13931" s="9"/>
    </row>
    <row r="13932" spans="2:2" x14ac:dyDescent="0.25">
      <c r="B13932" s="9"/>
    </row>
    <row r="13933" spans="2:2" x14ac:dyDescent="0.25">
      <c r="B13933" s="9"/>
    </row>
    <row r="13934" spans="2:2" x14ac:dyDescent="0.25">
      <c r="B13934" s="9"/>
    </row>
    <row r="13935" spans="2:2" x14ac:dyDescent="0.25">
      <c r="B13935" s="9"/>
    </row>
    <row r="13936" spans="2:2" x14ac:dyDescent="0.25">
      <c r="B13936" s="9"/>
    </row>
    <row r="13937" spans="2:2" x14ac:dyDescent="0.25">
      <c r="B13937" s="9"/>
    </row>
    <row r="13938" spans="2:2" x14ac:dyDescent="0.25">
      <c r="B13938" s="9"/>
    </row>
    <row r="13939" spans="2:2" x14ac:dyDescent="0.25">
      <c r="B13939" s="9"/>
    </row>
    <row r="13940" spans="2:2" x14ac:dyDescent="0.25">
      <c r="B13940" s="9"/>
    </row>
    <row r="13941" spans="2:2" x14ac:dyDescent="0.25">
      <c r="B13941" s="9"/>
    </row>
    <row r="13942" spans="2:2" x14ac:dyDescent="0.25">
      <c r="B13942" s="9"/>
    </row>
    <row r="13943" spans="2:2" x14ac:dyDescent="0.25">
      <c r="B13943" s="9"/>
    </row>
    <row r="13944" spans="2:2" x14ac:dyDescent="0.25">
      <c r="B13944" s="9"/>
    </row>
    <row r="13945" spans="2:2" x14ac:dyDescent="0.25">
      <c r="B13945" s="9"/>
    </row>
    <row r="13946" spans="2:2" x14ac:dyDescent="0.25">
      <c r="B13946" s="9"/>
    </row>
    <row r="13947" spans="2:2" x14ac:dyDescent="0.25">
      <c r="B13947" s="9"/>
    </row>
    <row r="13948" spans="2:2" x14ac:dyDescent="0.25">
      <c r="B13948" s="9"/>
    </row>
    <row r="13949" spans="2:2" x14ac:dyDescent="0.25">
      <c r="B13949" s="9"/>
    </row>
    <row r="13950" spans="2:2" x14ac:dyDescent="0.25">
      <c r="B13950" s="9"/>
    </row>
    <row r="13951" spans="2:2" x14ac:dyDescent="0.25">
      <c r="B13951" s="9"/>
    </row>
    <row r="13952" spans="2:2" x14ac:dyDescent="0.25">
      <c r="B13952" s="9"/>
    </row>
    <row r="13953" spans="2:2" x14ac:dyDescent="0.25">
      <c r="B13953" s="9"/>
    </row>
    <row r="13954" spans="2:2" x14ac:dyDescent="0.25">
      <c r="B13954" s="9"/>
    </row>
    <row r="13955" spans="2:2" x14ac:dyDescent="0.25">
      <c r="B13955" s="9"/>
    </row>
    <row r="13956" spans="2:2" x14ac:dyDescent="0.25">
      <c r="B13956" s="9"/>
    </row>
    <row r="13957" spans="2:2" x14ac:dyDescent="0.25">
      <c r="B13957" s="9"/>
    </row>
    <row r="13958" spans="2:2" x14ac:dyDescent="0.25">
      <c r="B13958" s="9"/>
    </row>
    <row r="13959" spans="2:2" x14ac:dyDescent="0.25">
      <c r="B13959" s="9"/>
    </row>
    <row r="13960" spans="2:2" x14ac:dyDescent="0.25">
      <c r="B13960" s="9"/>
    </row>
    <row r="13961" spans="2:2" x14ac:dyDescent="0.25">
      <c r="B13961" s="9"/>
    </row>
    <row r="13962" spans="2:2" x14ac:dyDescent="0.25">
      <c r="B13962" s="9"/>
    </row>
    <row r="13963" spans="2:2" x14ac:dyDescent="0.25">
      <c r="B13963" s="9"/>
    </row>
    <row r="13964" spans="2:2" x14ac:dyDescent="0.25">
      <c r="B13964" s="9"/>
    </row>
    <row r="13965" spans="2:2" x14ac:dyDescent="0.25">
      <c r="B13965" s="9"/>
    </row>
    <row r="13966" spans="2:2" x14ac:dyDescent="0.25">
      <c r="B13966" s="9"/>
    </row>
    <row r="13967" spans="2:2" x14ac:dyDescent="0.25">
      <c r="B13967" s="9"/>
    </row>
    <row r="13968" spans="2:2" x14ac:dyDescent="0.25">
      <c r="B13968" s="9"/>
    </row>
    <row r="13969" spans="2:2" x14ac:dyDescent="0.25">
      <c r="B13969" s="9"/>
    </row>
    <row r="13970" spans="2:2" x14ac:dyDescent="0.25">
      <c r="B13970" s="9"/>
    </row>
    <row r="13971" spans="2:2" x14ac:dyDescent="0.25">
      <c r="B13971" s="9"/>
    </row>
    <row r="13972" spans="2:2" x14ac:dyDescent="0.25">
      <c r="B13972" s="9"/>
    </row>
    <row r="13973" spans="2:2" x14ac:dyDescent="0.25">
      <c r="B13973" s="9"/>
    </row>
    <row r="13974" spans="2:2" x14ac:dyDescent="0.25">
      <c r="B13974" s="9"/>
    </row>
    <row r="13975" spans="2:2" x14ac:dyDescent="0.25">
      <c r="B13975" s="9"/>
    </row>
    <row r="13976" spans="2:2" x14ac:dyDescent="0.25">
      <c r="B13976" s="9"/>
    </row>
    <row r="13977" spans="2:2" x14ac:dyDescent="0.25">
      <c r="B13977" s="9"/>
    </row>
    <row r="13978" spans="2:2" x14ac:dyDescent="0.25">
      <c r="B13978" s="9"/>
    </row>
    <row r="13979" spans="2:2" x14ac:dyDescent="0.25">
      <c r="B13979" s="9"/>
    </row>
    <row r="13980" spans="2:2" x14ac:dyDescent="0.25">
      <c r="B13980" s="9"/>
    </row>
    <row r="13981" spans="2:2" x14ac:dyDescent="0.25">
      <c r="B13981" s="9"/>
    </row>
    <row r="13982" spans="2:2" x14ac:dyDescent="0.25">
      <c r="B13982" s="9"/>
    </row>
    <row r="13983" spans="2:2" x14ac:dyDescent="0.25">
      <c r="B13983" s="9"/>
    </row>
    <row r="13984" spans="2:2" x14ac:dyDescent="0.25">
      <c r="B13984" s="9"/>
    </row>
    <row r="13985" spans="2:2" x14ac:dyDescent="0.25">
      <c r="B13985" s="9"/>
    </row>
    <row r="13986" spans="2:2" x14ac:dyDescent="0.25">
      <c r="B13986" s="9"/>
    </row>
    <row r="13987" spans="2:2" x14ac:dyDescent="0.25">
      <c r="B13987" s="9"/>
    </row>
    <row r="13988" spans="2:2" x14ac:dyDescent="0.25">
      <c r="B13988" s="9"/>
    </row>
    <row r="13989" spans="2:2" x14ac:dyDescent="0.25">
      <c r="B13989" s="9"/>
    </row>
    <row r="13990" spans="2:2" x14ac:dyDescent="0.25">
      <c r="B13990" s="9"/>
    </row>
    <row r="13991" spans="2:2" x14ac:dyDescent="0.25">
      <c r="B13991" s="9"/>
    </row>
    <row r="13992" spans="2:2" x14ac:dyDescent="0.25">
      <c r="B13992" s="9"/>
    </row>
    <row r="13993" spans="2:2" x14ac:dyDescent="0.25">
      <c r="B13993" s="9"/>
    </row>
    <row r="13994" spans="2:2" x14ac:dyDescent="0.25">
      <c r="B13994" s="9"/>
    </row>
    <row r="13995" spans="2:2" x14ac:dyDescent="0.25">
      <c r="B13995" s="9"/>
    </row>
    <row r="13996" spans="2:2" x14ac:dyDescent="0.25">
      <c r="B13996" s="9"/>
    </row>
    <row r="13997" spans="2:2" x14ac:dyDescent="0.25">
      <c r="B13997" s="9"/>
    </row>
    <row r="13998" spans="2:2" x14ac:dyDescent="0.25">
      <c r="B13998" s="9"/>
    </row>
    <row r="13999" spans="2:2" x14ac:dyDescent="0.25">
      <c r="B13999" s="9"/>
    </row>
    <row r="14000" spans="2:2" x14ac:dyDescent="0.25">
      <c r="B14000" s="9"/>
    </row>
    <row r="14001" spans="2:2" x14ac:dyDescent="0.25">
      <c r="B14001" s="9"/>
    </row>
    <row r="14002" spans="2:2" x14ac:dyDescent="0.25">
      <c r="B14002" s="9"/>
    </row>
    <row r="14003" spans="2:2" x14ac:dyDescent="0.25">
      <c r="B14003" s="9"/>
    </row>
    <row r="14004" spans="2:2" x14ac:dyDescent="0.25">
      <c r="B14004" s="9"/>
    </row>
    <row r="14005" spans="2:2" x14ac:dyDescent="0.25">
      <c r="B14005" s="9"/>
    </row>
    <row r="14006" spans="2:2" x14ac:dyDescent="0.25">
      <c r="B14006" s="9"/>
    </row>
    <row r="14007" spans="2:2" x14ac:dyDescent="0.25">
      <c r="B14007" s="9"/>
    </row>
    <row r="14008" spans="2:2" x14ac:dyDescent="0.25">
      <c r="B14008" s="9"/>
    </row>
    <row r="14009" spans="2:2" x14ac:dyDescent="0.25">
      <c r="B14009" s="9"/>
    </row>
    <row r="14010" spans="2:2" x14ac:dyDescent="0.25">
      <c r="B14010" s="9"/>
    </row>
    <row r="14011" spans="2:2" x14ac:dyDescent="0.25">
      <c r="B14011" s="9"/>
    </row>
    <row r="14012" spans="2:2" x14ac:dyDescent="0.25">
      <c r="B14012" s="9"/>
    </row>
    <row r="14013" spans="2:2" x14ac:dyDescent="0.25">
      <c r="B14013" s="9"/>
    </row>
    <row r="14014" spans="2:2" x14ac:dyDescent="0.25">
      <c r="B14014" s="9"/>
    </row>
    <row r="14015" spans="2:2" x14ac:dyDescent="0.25">
      <c r="B14015" s="9"/>
    </row>
    <row r="14016" spans="2:2" x14ac:dyDescent="0.25">
      <c r="B14016" s="9"/>
    </row>
    <row r="14017" spans="2:2" x14ac:dyDescent="0.25">
      <c r="B14017" s="9"/>
    </row>
    <row r="14018" spans="2:2" x14ac:dyDescent="0.25">
      <c r="B14018" s="9"/>
    </row>
    <row r="14019" spans="2:2" x14ac:dyDescent="0.25">
      <c r="B14019" s="9"/>
    </row>
    <row r="14020" spans="2:2" x14ac:dyDescent="0.25">
      <c r="B14020" s="9"/>
    </row>
    <row r="14021" spans="2:2" x14ac:dyDescent="0.25">
      <c r="B14021" s="9"/>
    </row>
    <row r="14022" spans="2:2" x14ac:dyDescent="0.25">
      <c r="B14022" s="9"/>
    </row>
    <row r="14023" spans="2:2" x14ac:dyDescent="0.25">
      <c r="B14023" s="9"/>
    </row>
    <row r="14024" spans="2:2" x14ac:dyDescent="0.25">
      <c r="B14024" s="9"/>
    </row>
    <row r="14025" spans="2:2" x14ac:dyDescent="0.25">
      <c r="B14025" s="9"/>
    </row>
    <row r="14026" spans="2:2" x14ac:dyDescent="0.25">
      <c r="B14026" s="9"/>
    </row>
    <row r="14027" spans="2:2" x14ac:dyDescent="0.25">
      <c r="B14027" s="9"/>
    </row>
    <row r="14028" spans="2:2" x14ac:dyDescent="0.25">
      <c r="B14028" s="9"/>
    </row>
    <row r="14029" spans="2:2" x14ac:dyDescent="0.25">
      <c r="B14029" s="9"/>
    </row>
    <row r="14030" spans="2:2" x14ac:dyDescent="0.25">
      <c r="B14030" s="9"/>
    </row>
    <row r="14031" spans="2:2" x14ac:dyDescent="0.25">
      <c r="B14031" s="9"/>
    </row>
    <row r="14032" spans="2:2" x14ac:dyDescent="0.25">
      <c r="B14032" s="9"/>
    </row>
    <row r="14033" spans="2:2" x14ac:dyDescent="0.25">
      <c r="B14033" s="9"/>
    </row>
    <row r="14034" spans="2:2" x14ac:dyDescent="0.25">
      <c r="B14034" s="9"/>
    </row>
    <row r="14035" spans="2:2" x14ac:dyDescent="0.25">
      <c r="B14035" s="9"/>
    </row>
    <row r="14036" spans="2:2" x14ac:dyDescent="0.25">
      <c r="B14036" s="9"/>
    </row>
    <row r="14037" spans="2:2" x14ac:dyDescent="0.25">
      <c r="B14037" s="9"/>
    </row>
    <row r="14038" spans="2:2" x14ac:dyDescent="0.25">
      <c r="B14038" s="9"/>
    </row>
    <row r="14039" spans="2:2" x14ac:dyDescent="0.25">
      <c r="B14039" s="9"/>
    </row>
    <row r="14040" spans="2:2" x14ac:dyDescent="0.25">
      <c r="B14040" s="9"/>
    </row>
    <row r="14041" spans="2:2" x14ac:dyDescent="0.25">
      <c r="B14041" s="9"/>
    </row>
    <row r="14042" spans="2:2" x14ac:dyDescent="0.25">
      <c r="B14042" s="9"/>
    </row>
    <row r="14043" spans="2:2" x14ac:dyDescent="0.25">
      <c r="B14043" s="9"/>
    </row>
    <row r="14044" spans="2:2" x14ac:dyDescent="0.25">
      <c r="B14044" s="9"/>
    </row>
    <row r="14045" spans="2:2" x14ac:dyDescent="0.25">
      <c r="B14045" s="9"/>
    </row>
    <row r="14046" spans="2:2" x14ac:dyDescent="0.25">
      <c r="B14046" s="9"/>
    </row>
    <row r="14047" spans="2:2" x14ac:dyDescent="0.25">
      <c r="B14047" s="9"/>
    </row>
    <row r="14048" spans="2:2" x14ac:dyDescent="0.25">
      <c r="B14048" s="9"/>
    </row>
    <row r="14049" spans="2:2" x14ac:dyDescent="0.25">
      <c r="B14049" s="9"/>
    </row>
    <row r="14050" spans="2:2" x14ac:dyDescent="0.25">
      <c r="B14050" s="9"/>
    </row>
    <row r="14051" spans="2:2" x14ac:dyDescent="0.25">
      <c r="B14051" s="9"/>
    </row>
    <row r="14052" spans="2:2" x14ac:dyDescent="0.25">
      <c r="B14052" s="9"/>
    </row>
    <row r="14053" spans="2:2" x14ac:dyDescent="0.25">
      <c r="B14053" s="9"/>
    </row>
    <row r="14054" spans="2:2" x14ac:dyDescent="0.25">
      <c r="B14054" s="9"/>
    </row>
    <row r="14055" spans="2:2" x14ac:dyDescent="0.25">
      <c r="B14055" s="9"/>
    </row>
    <row r="14056" spans="2:2" x14ac:dyDescent="0.25">
      <c r="B14056" s="9"/>
    </row>
    <row r="14057" spans="2:2" x14ac:dyDescent="0.25">
      <c r="B14057" s="9"/>
    </row>
    <row r="14058" spans="2:2" x14ac:dyDescent="0.25">
      <c r="B14058" s="9"/>
    </row>
    <row r="14059" spans="2:2" x14ac:dyDescent="0.25">
      <c r="B14059" s="9"/>
    </row>
    <row r="14060" spans="2:2" x14ac:dyDescent="0.25">
      <c r="B14060" s="9"/>
    </row>
    <row r="14061" spans="2:2" x14ac:dyDescent="0.25">
      <c r="B14061" s="9"/>
    </row>
    <row r="14062" spans="2:2" x14ac:dyDescent="0.25">
      <c r="B14062" s="9"/>
    </row>
    <row r="14063" spans="2:2" x14ac:dyDescent="0.25">
      <c r="B14063" s="9"/>
    </row>
    <row r="14064" spans="2:2" x14ac:dyDescent="0.25">
      <c r="B14064" s="9"/>
    </row>
    <row r="14065" spans="2:2" x14ac:dyDescent="0.25">
      <c r="B14065" s="9"/>
    </row>
    <row r="14066" spans="2:2" x14ac:dyDescent="0.25">
      <c r="B14066" s="9"/>
    </row>
    <row r="14067" spans="2:2" x14ac:dyDescent="0.25">
      <c r="B14067" s="9"/>
    </row>
    <row r="14068" spans="2:2" x14ac:dyDescent="0.25">
      <c r="B14068" s="9"/>
    </row>
    <row r="14069" spans="2:2" x14ac:dyDescent="0.25">
      <c r="B14069" s="9"/>
    </row>
    <row r="14070" spans="2:2" x14ac:dyDescent="0.25">
      <c r="B14070" s="9"/>
    </row>
    <row r="14071" spans="2:2" x14ac:dyDescent="0.25">
      <c r="B14071" s="9"/>
    </row>
    <row r="14072" spans="2:2" x14ac:dyDescent="0.25">
      <c r="B14072" s="9"/>
    </row>
    <row r="14073" spans="2:2" x14ac:dyDescent="0.25">
      <c r="B14073" s="9"/>
    </row>
    <row r="14074" spans="2:2" x14ac:dyDescent="0.25">
      <c r="B14074" s="9"/>
    </row>
    <row r="14075" spans="2:2" x14ac:dyDescent="0.25">
      <c r="B14075" s="9"/>
    </row>
    <row r="14076" spans="2:2" x14ac:dyDescent="0.25">
      <c r="B14076" s="9"/>
    </row>
    <row r="14077" spans="2:2" x14ac:dyDescent="0.25">
      <c r="B14077" s="9"/>
    </row>
    <row r="14078" spans="2:2" x14ac:dyDescent="0.25">
      <c r="B14078" s="9"/>
    </row>
    <row r="14079" spans="2:2" x14ac:dyDescent="0.25">
      <c r="B14079" s="9"/>
    </row>
    <row r="14080" spans="2:2" x14ac:dyDescent="0.25">
      <c r="B14080" s="9"/>
    </row>
    <row r="14081" spans="2:2" x14ac:dyDescent="0.25">
      <c r="B14081" s="9"/>
    </row>
    <row r="14082" spans="2:2" x14ac:dyDescent="0.25">
      <c r="B14082" s="9"/>
    </row>
    <row r="14083" spans="2:2" x14ac:dyDescent="0.25">
      <c r="B14083" s="9"/>
    </row>
    <row r="14084" spans="2:2" x14ac:dyDescent="0.25">
      <c r="B14084" s="9"/>
    </row>
    <row r="14085" spans="2:2" x14ac:dyDescent="0.25">
      <c r="B14085" s="9"/>
    </row>
    <row r="14086" spans="2:2" x14ac:dyDescent="0.25">
      <c r="B14086" s="9"/>
    </row>
    <row r="14087" spans="2:2" x14ac:dyDescent="0.25">
      <c r="B14087" s="9"/>
    </row>
    <row r="14088" spans="2:2" x14ac:dyDescent="0.25">
      <c r="B14088" s="9"/>
    </row>
    <row r="14089" spans="2:2" x14ac:dyDescent="0.25">
      <c r="B14089" s="9"/>
    </row>
    <row r="14090" spans="2:2" x14ac:dyDescent="0.25">
      <c r="B14090" s="9"/>
    </row>
    <row r="14091" spans="2:2" x14ac:dyDescent="0.25">
      <c r="B14091" s="9"/>
    </row>
    <row r="14092" spans="2:2" x14ac:dyDescent="0.25">
      <c r="B14092" s="9"/>
    </row>
    <row r="14093" spans="2:2" x14ac:dyDescent="0.25">
      <c r="B14093" s="9"/>
    </row>
    <row r="14094" spans="2:2" x14ac:dyDescent="0.25">
      <c r="B14094" s="9"/>
    </row>
    <row r="14095" spans="2:2" x14ac:dyDescent="0.25">
      <c r="B14095" s="9"/>
    </row>
    <row r="14096" spans="2:2" x14ac:dyDescent="0.25">
      <c r="B14096" s="9"/>
    </row>
    <row r="14097" spans="2:2" x14ac:dyDescent="0.25">
      <c r="B14097" s="9"/>
    </row>
    <row r="14098" spans="2:2" x14ac:dyDescent="0.25">
      <c r="B14098" s="9"/>
    </row>
    <row r="14099" spans="2:2" x14ac:dyDescent="0.25">
      <c r="B14099" s="9"/>
    </row>
    <row r="14100" spans="2:2" x14ac:dyDescent="0.25">
      <c r="B14100" s="9"/>
    </row>
    <row r="14101" spans="2:2" x14ac:dyDescent="0.25">
      <c r="B14101" s="9"/>
    </row>
    <row r="14102" spans="2:2" x14ac:dyDescent="0.25">
      <c r="B14102" s="9"/>
    </row>
    <row r="14103" spans="2:2" x14ac:dyDescent="0.25">
      <c r="B14103" s="9"/>
    </row>
    <row r="14104" spans="2:2" x14ac:dyDescent="0.25">
      <c r="B14104" s="9"/>
    </row>
    <row r="14105" spans="2:2" x14ac:dyDescent="0.25">
      <c r="B14105" s="9"/>
    </row>
    <row r="14106" spans="2:2" x14ac:dyDescent="0.25">
      <c r="B14106" s="9"/>
    </row>
    <row r="14107" spans="2:2" x14ac:dyDescent="0.25">
      <c r="B14107" s="9"/>
    </row>
    <row r="14108" spans="2:2" x14ac:dyDescent="0.25">
      <c r="B14108" s="9"/>
    </row>
    <row r="14109" spans="2:2" x14ac:dyDescent="0.25">
      <c r="B14109" s="9"/>
    </row>
    <row r="14110" spans="2:2" x14ac:dyDescent="0.25">
      <c r="B14110" s="9"/>
    </row>
    <row r="14111" spans="2:2" x14ac:dyDescent="0.25">
      <c r="B14111" s="9"/>
    </row>
    <row r="14112" spans="2:2" x14ac:dyDescent="0.25">
      <c r="B14112" s="9"/>
    </row>
    <row r="14113" spans="2:2" x14ac:dyDescent="0.25">
      <c r="B14113" s="9"/>
    </row>
    <row r="14114" spans="2:2" x14ac:dyDescent="0.25">
      <c r="B14114" s="9"/>
    </row>
    <row r="14115" spans="2:2" x14ac:dyDescent="0.25">
      <c r="B14115" s="9"/>
    </row>
    <row r="14116" spans="2:2" x14ac:dyDescent="0.25">
      <c r="B14116" s="9"/>
    </row>
    <row r="14117" spans="2:2" x14ac:dyDescent="0.25">
      <c r="B14117" s="9"/>
    </row>
    <row r="14118" spans="2:2" x14ac:dyDescent="0.25">
      <c r="B14118" s="9"/>
    </row>
    <row r="14119" spans="2:2" x14ac:dyDescent="0.25">
      <c r="B14119" s="9"/>
    </row>
    <row r="14120" spans="2:2" x14ac:dyDescent="0.25">
      <c r="B14120" s="9"/>
    </row>
    <row r="14121" spans="2:2" x14ac:dyDescent="0.25">
      <c r="B14121" s="9"/>
    </row>
    <row r="14122" spans="2:2" x14ac:dyDescent="0.25">
      <c r="B14122" s="9"/>
    </row>
    <row r="14123" spans="2:2" x14ac:dyDescent="0.25">
      <c r="B14123" s="9"/>
    </row>
    <row r="14124" spans="2:2" x14ac:dyDescent="0.25">
      <c r="B14124" s="9"/>
    </row>
    <row r="14125" spans="2:2" x14ac:dyDescent="0.25">
      <c r="B14125" s="9"/>
    </row>
    <row r="14126" spans="2:2" x14ac:dyDescent="0.25">
      <c r="B14126" s="9"/>
    </row>
    <row r="14127" spans="2:2" x14ac:dyDescent="0.25">
      <c r="B14127" s="9"/>
    </row>
    <row r="14128" spans="2:2" x14ac:dyDescent="0.25">
      <c r="B14128" s="9"/>
    </row>
    <row r="14129" spans="2:2" x14ac:dyDescent="0.25">
      <c r="B14129" s="9"/>
    </row>
    <row r="14130" spans="2:2" x14ac:dyDescent="0.25">
      <c r="B14130" s="9"/>
    </row>
    <row r="14131" spans="2:2" x14ac:dyDescent="0.25">
      <c r="B14131" s="9"/>
    </row>
    <row r="14132" spans="2:2" x14ac:dyDescent="0.25">
      <c r="B14132" s="9"/>
    </row>
    <row r="14133" spans="2:2" x14ac:dyDescent="0.25">
      <c r="B14133" s="9"/>
    </row>
    <row r="14134" spans="2:2" x14ac:dyDescent="0.25">
      <c r="B14134" s="9"/>
    </row>
    <row r="14135" spans="2:2" x14ac:dyDescent="0.25">
      <c r="B14135" s="9"/>
    </row>
    <row r="14136" spans="2:2" x14ac:dyDescent="0.25">
      <c r="B14136" s="9"/>
    </row>
    <row r="14137" spans="2:2" x14ac:dyDescent="0.25">
      <c r="B14137" s="9"/>
    </row>
    <row r="14138" spans="2:2" x14ac:dyDescent="0.25">
      <c r="B14138" s="9"/>
    </row>
    <row r="14139" spans="2:2" x14ac:dyDescent="0.25">
      <c r="B14139" s="9"/>
    </row>
    <row r="14140" spans="2:2" x14ac:dyDescent="0.25">
      <c r="B14140" s="9"/>
    </row>
    <row r="14141" spans="2:2" x14ac:dyDescent="0.25">
      <c r="B14141" s="9"/>
    </row>
    <row r="14142" spans="2:2" x14ac:dyDescent="0.25">
      <c r="B14142" s="9"/>
    </row>
    <row r="14143" spans="2:2" x14ac:dyDescent="0.25">
      <c r="B14143" s="9"/>
    </row>
    <row r="14144" spans="2:2" x14ac:dyDescent="0.25">
      <c r="B14144" s="9"/>
    </row>
    <row r="14145" spans="2:2" x14ac:dyDescent="0.25">
      <c r="B14145" s="9"/>
    </row>
    <row r="14146" spans="2:2" x14ac:dyDescent="0.25">
      <c r="B14146" s="9"/>
    </row>
    <row r="14147" spans="2:2" x14ac:dyDescent="0.25">
      <c r="B14147" s="9"/>
    </row>
    <row r="14148" spans="2:2" x14ac:dyDescent="0.25">
      <c r="B14148" s="9"/>
    </row>
    <row r="14149" spans="2:2" x14ac:dyDescent="0.25">
      <c r="B14149" s="9"/>
    </row>
    <row r="14150" spans="2:2" x14ac:dyDescent="0.25">
      <c r="B14150" s="9"/>
    </row>
    <row r="14151" spans="2:2" x14ac:dyDescent="0.25">
      <c r="B14151" s="9"/>
    </row>
    <row r="14152" spans="2:2" x14ac:dyDescent="0.25">
      <c r="B14152" s="9"/>
    </row>
    <row r="14153" spans="2:2" x14ac:dyDescent="0.25">
      <c r="B14153" s="9"/>
    </row>
    <row r="14154" spans="2:2" x14ac:dyDescent="0.25">
      <c r="B14154" s="9"/>
    </row>
    <row r="14155" spans="2:2" x14ac:dyDescent="0.25">
      <c r="B14155" s="9"/>
    </row>
    <row r="14156" spans="2:2" x14ac:dyDescent="0.25">
      <c r="B14156" s="9"/>
    </row>
    <row r="14157" spans="2:2" x14ac:dyDescent="0.25">
      <c r="B14157" s="9"/>
    </row>
    <row r="14158" spans="2:2" x14ac:dyDescent="0.25">
      <c r="B14158" s="9"/>
    </row>
    <row r="14159" spans="2:2" x14ac:dyDescent="0.25">
      <c r="B14159" s="9"/>
    </row>
    <row r="14160" spans="2:2" x14ac:dyDescent="0.25">
      <c r="B14160" s="9"/>
    </row>
    <row r="14161" spans="2:2" x14ac:dyDescent="0.25">
      <c r="B14161" s="9"/>
    </row>
    <row r="14162" spans="2:2" x14ac:dyDescent="0.25">
      <c r="B14162" s="9"/>
    </row>
    <row r="14163" spans="2:2" x14ac:dyDescent="0.25">
      <c r="B14163" s="9"/>
    </row>
    <row r="14164" spans="2:2" x14ac:dyDescent="0.25">
      <c r="B14164" s="9"/>
    </row>
    <row r="14165" spans="2:2" x14ac:dyDescent="0.25">
      <c r="B14165" s="9"/>
    </row>
    <row r="14166" spans="2:2" x14ac:dyDescent="0.25">
      <c r="B14166" s="9"/>
    </row>
    <row r="14167" spans="2:2" x14ac:dyDescent="0.25">
      <c r="B14167" s="9"/>
    </row>
    <row r="14168" spans="2:2" x14ac:dyDescent="0.25">
      <c r="B14168" s="9"/>
    </row>
    <row r="14169" spans="2:2" x14ac:dyDescent="0.25">
      <c r="B14169" s="9"/>
    </row>
    <row r="14170" spans="2:2" x14ac:dyDescent="0.25">
      <c r="B14170" s="9"/>
    </row>
    <row r="14171" spans="2:2" x14ac:dyDescent="0.25">
      <c r="B14171" s="9"/>
    </row>
    <row r="14172" spans="2:2" x14ac:dyDescent="0.25">
      <c r="B14172" s="9"/>
    </row>
    <row r="14173" spans="2:2" x14ac:dyDescent="0.25">
      <c r="B14173" s="9"/>
    </row>
    <row r="14174" spans="2:2" x14ac:dyDescent="0.25">
      <c r="B14174" s="9"/>
    </row>
    <row r="14175" spans="2:2" x14ac:dyDescent="0.25">
      <c r="B14175" s="9"/>
    </row>
    <row r="14176" spans="2:2" x14ac:dyDescent="0.25">
      <c r="B14176" s="9"/>
    </row>
    <row r="14177" spans="2:2" x14ac:dyDescent="0.25">
      <c r="B14177" s="9"/>
    </row>
    <row r="14178" spans="2:2" x14ac:dyDescent="0.25">
      <c r="B14178" s="9"/>
    </row>
    <row r="14179" spans="2:2" x14ac:dyDescent="0.25">
      <c r="B14179" s="9"/>
    </row>
    <row r="14180" spans="2:2" x14ac:dyDescent="0.25">
      <c r="B14180" s="9"/>
    </row>
    <row r="14181" spans="2:2" x14ac:dyDescent="0.25">
      <c r="B14181" s="9"/>
    </row>
    <row r="14182" spans="2:2" x14ac:dyDescent="0.25">
      <c r="B14182" s="9"/>
    </row>
    <row r="14183" spans="2:2" x14ac:dyDescent="0.25">
      <c r="B14183" s="9"/>
    </row>
    <row r="14184" spans="2:2" x14ac:dyDescent="0.25">
      <c r="B14184" s="9"/>
    </row>
    <row r="14185" spans="2:2" x14ac:dyDescent="0.25">
      <c r="B14185" s="9"/>
    </row>
    <row r="14186" spans="2:2" x14ac:dyDescent="0.25">
      <c r="B14186" s="9"/>
    </row>
    <row r="14187" spans="2:2" x14ac:dyDescent="0.25">
      <c r="B14187" s="9"/>
    </row>
    <row r="14188" spans="2:2" x14ac:dyDescent="0.25">
      <c r="B14188" s="9"/>
    </row>
    <row r="14189" spans="2:2" x14ac:dyDescent="0.25">
      <c r="B14189" s="9"/>
    </row>
    <row r="14190" spans="2:2" x14ac:dyDescent="0.25">
      <c r="B14190" s="9"/>
    </row>
    <row r="14191" spans="2:2" x14ac:dyDescent="0.25">
      <c r="B14191" s="9"/>
    </row>
    <row r="14192" spans="2:2" x14ac:dyDescent="0.25">
      <c r="B14192" s="9"/>
    </row>
    <row r="14193" spans="2:2" x14ac:dyDescent="0.25">
      <c r="B14193" s="9"/>
    </row>
    <row r="14194" spans="2:2" x14ac:dyDescent="0.25">
      <c r="B14194" s="9"/>
    </row>
    <row r="14195" spans="2:2" x14ac:dyDescent="0.25">
      <c r="B14195" s="9"/>
    </row>
    <row r="14196" spans="2:2" x14ac:dyDescent="0.25">
      <c r="B14196" s="9"/>
    </row>
    <row r="14197" spans="2:2" x14ac:dyDescent="0.25">
      <c r="B14197" s="9"/>
    </row>
    <row r="14198" spans="2:2" x14ac:dyDescent="0.25">
      <c r="B14198" s="9"/>
    </row>
    <row r="14199" spans="2:2" x14ac:dyDescent="0.25">
      <c r="B14199" s="9"/>
    </row>
    <row r="14200" spans="2:2" x14ac:dyDescent="0.25">
      <c r="B14200" s="9"/>
    </row>
    <row r="14201" spans="2:2" x14ac:dyDescent="0.25">
      <c r="B14201" s="9"/>
    </row>
    <row r="14202" spans="2:2" x14ac:dyDescent="0.25">
      <c r="B14202" s="9"/>
    </row>
    <row r="14203" spans="2:2" x14ac:dyDescent="0.25">
      <c r="B14203" s="9"/>
    </row>
    <row r="14204" spans="2:2" x14ac:dyDescent="0.25">
      <c r="B14204" s="9"/>
    </row>
    <row r="14205" spans="2:2" x14ac:dyDescent="0.25">
      <c r="B14205" s="9"/>
    </row>
    <row r="14206" spans="2:2" x14ac:dyDescent="0.25">
      <c r="B14206" s="9"/>
    </row>
    <row r="14207" spans="2:2" x14ac:dyDescent="0.25">
      <c r="B14207" s="9"/>
    </row>
    <row r="14208" spans="2:2" x14ac:dyDescent="0.25">
      <c r="B14208" s="9"/>
    </row>
    <row r="14209" spans="2:2" x14ac:dyDescent="0.25">
      <c r="B14209" s="9"/>
    </row>
    <row r="14210" spans="2:2" x14ac:dyDescent="0.25">
      <c r="B14210" s="9"/>
    </row>
    <row r="14211" spans="2:2" x14ac:dyDescent="0.25">
      <c r="B14211" s="9"/>
    </row>
    <row r="14212" spans="2:2" x14ac:dyDescent="0.25">
      <c r="B14212" s="9"/>
    </row>
    <row r="14213" spans="2:2" x14ac:dyDescent="0.25">
      <c r="B14213" s="9"/>
    </row>
    <row r="14214" spans="2:2" x14ac:dyDescent="0.25">
      <c r="B14214" s="9"/>
    </row>
    <row r="14215" spans="2:2" x14ac:dyDescent="0.25">
      <c r="B14215" s="9"/>
    </row>
    <row r="14216" spans="2:2" x14ac:dyDescent="0.25">
      <c r="B14216" s="9"/>
    </row>
    <row r="14217" spans="2:2" x14ac:dyDescent="0.25">
      <c r="B14217" s="9"/>
    </row>
    <row r="14218" spans="2:2" x14ac:dyDescent="0.25">
      <c r="B14218" s="9"/>
    </row>
    <row r="14219" spans="2:2" x14ac:dyDescent="0.25">
      <c r="B14219" s="9"/>
    </row>
    <row r="14220" spans="2:2" x14ac:dyDescent="0.25">
      <c r="B14220" s="9"/>
    </row>
    <row r="14221" spans="2:2" x14ac:dyDescent="0.25">
      <c r="B14221" s="9"/>
    </row>
    <row r="14222" spans="2:2" x14ac:dyDescent="0.25">
      <c r="B14222" s="9"/>
    </row>
    <row r="14223" spans="2:2" x14ac:dyDescent="0.25">
      <c r="B14223" s="9"/>
    </row>
    <row r="14224" spans="2:2" x14ac:dyDescent="0.25">
      <c r="B14224" s="9"/>
    </row>
    <row r="14225" spans="2:2" x14ac:dyDescent="0.25">
      <c r="B14225" s="9"/>
    </row>
    <row r="14226" spans="2:2" x14ac:dyDescent="0.25">
      <c r="B14226" s="9"/>
    </row>
    <row r="14227" spans="2:2" x14ac:dyDescent="0.25">
      <c r="B14227" s="9"/>
    </row>
    <row r="14228" spans="2:2" x14ac:dyDescent="0.25">
      <c r="B14228" s="9"/>
    </row>
    <row r="14229" spans="2:2" x14ac:dyDescent="0.25">
      <c r="B14229" s="9"/>
    </row>
    <row r="14230" spans="2:2" x14ac:dyDescent="0.25">
      <c r="B14230" s="9"/>
    </row>
    <row r="14231" spans="2:2" x14ac:dyDescent="0.25">
      <c r="B14231" s="9"/>
    </row>
    <row r="14232" spans="2:2" x14ac:dyDescent="0.25">
      <c r="B14232" s="9"/>
    </row>
    <row r="14233" spans="2:2" x14ac:dyDescent="0.25">
      <c r="B14233" s="9"/>
    </row>
    <row r="14234" spans="2:2" x14ac:dyDescent="0.25">
      <c r="B14234" s="9"/>
    </row>
    <row r="14235" spans="2:2" x14ac:dyDescent="0.25">
      <c r="B14235" s="9"/>
    </row>
    <row r="14236" spans="2:2" x14ac:dyDescent="0.25">
      <c r="B14236" s="9"/>
    </row>
    <row r="14237" spans="2:2" x14ac:dyDescent="0.25">
      <c r="B14237" s="9"/>
    </row>
    <row r="14238" spans="2:2" x14ac:dyDescent="0.25">
      <c r="B14238" s="9"/>
    </row>
    <row r="14239" spans="2:2" x14ac:dyDescent="0.25">
      <c r="B14239" s="9"/>
    </row>
    <row r="14240" spans="2:2" x14ac:dyDescent="0.25">
      <c r="B14240" s="9"/>
    </row>
    <row r="14241" spans="2:2" x14ac:dyDescent="0.25">
      <c r="B14241" s="9"/>
    </row>
    <row r="14242" spans="2:2" x14ac:dyDescent="0.25">
      <c r="B14242" s="9"/>
    </row>
    <row r="14243" spans="2:2" x14ac:dyDescent="0.25">
      <c r="B14243" s="9"/>
    </row>
    <row r="14244" spans="2:2" x14ac:dyDescent="0.25">
      <c r="B14244" s="9"/>
    </row>
    <row r="14245" spans="2:2" x14ac:dyDescent="0.25">
      <c r="B14245" s="9"/>
    </row>
    <row r="14246" spans="2:2" x14ac:dyDescent="0.25">
      <c r="B14246" s="9"/>
    </row>
    <row r="14247" spans="2:2" x14ac:dyDescent="0.25">
      <c r="B14247" s="9"/>
    </row>
    <row r="14248" spans="2:2" x14ac:dyDescent="0.25">
      <c r="B14248" s="9"/>
    </row>
    <row r="14249" spans="2:2" x14ac:dyDescent="0.25">
      <c r="B14249" s="9"/>
    </row>
    <row r="14250" spans="2:2" x14ac:dyDescent="0.25">
      <c r="B14250" s="9"/>
    </row>
    <row r="14251" spans="2:2" x14ac:dyDescent="0.25">
      <c r="B14251" s="9"/>
    </row>
    <row r="14252" spans="2:2" x14ac:dyDescent="0.25">
      <c r="B14252" s="9"/>
    </row>
    <row r="14253" spans="2:2" x14ac:dyDescent="0.25">
      <c r="B14253" s="9"/>
    </row>
    <row r="14254" spans="2:2" x14ac:dyDescent="0.25">
      <c r="B14254" s="9"/>
    </row>
    <row r="14255" spans="2:2" x14ac:dyDescent="0.25">
      <c r="B14255" s="9"/>
    </row>
    <row r="14256" spans="2:2" x14ac:dyDescent="0.25">
      <c r="B14256" s="9"/>
    </row>
    <row r="14257" spans="2:2" x14ac:dyDescent="0.25">
      <c r="B14257" s="9"/>
    </row>
    <row r="14258" spans="2:2" x14ac:dyDescent="0.25">
      <c r="B14258" s="9"/>
    </row>
    <row r="14259" spans="2:2" x14ac:dyDescent="0.25">
      <c r="B14259" s="9"/>
    </row>
    <row r="14260" spans="2:2" x14ac:dyDescent="0.25">
      <c r="B14260" s="9"/>
    </row>
    <row r="14261" spans="2:2" x14ac:dyDescent="0.25">
      <c r="B14261" s="9"/>
    </row>
    <row r="14262" spans="2:2" x14ac:dyDescent="0.25">
      <c r="B14262" s="9"/>
    </row>
    <row r="14263" spans="2:2" x14ac:dyDescent="0.25">
      <c r="B14263" s="9"/>
    </row>
    <row r="14264" spans="2:2" x14ac:dyDescent="0.25">
      <c r="B14264" s="9"/>
    </row>
    <row r="14265" spans="2:2" x14ac:dyDescent="0.25">
      <c r="B14265" s="9"/>
    </row>
    <row r="14266" spans="2:2" x14ac:dyDescent="0.25">
      <c r="B14266" s="9"/>
    </row>
    <row r="14267" spans="2:2" x14ac:dyDescent="0.25">
      <c r="B14267" s="9"/>
    </row>
    <row r="14268" spans="2:2" x14ac:dyDescent="0.25">
      <c r="B14268" s="9"/>
    </row>
    <row r="14269" spans="2:2" x14ac:dyDescent="0.25">
      <c r="B14269" s="9"/>
    </row>
    <row r="14270" spans="2:2" x14ac:dyDescent="0.25">
      <c r="B14270" s="9"/>
    </row>
    <row r="14271" spans="2:2" x14ac:dyDescent="0.25">
      <c r="B14271" s="9"/>
    </row>
    <row r="14272" spans="2:2" x14ac:dyDescent="0.25">
      <c r="B14272" s="9"/>
    </row>
    <row r="14273" spans="2:2" x14ac:dyDescent="0.25">
      <c r="B14273" s="9"/>
    </row>
    <row r="14274" spans="2:2" x14ac:dyDescent="0.25">
      <c r="B14274" s="9"/>
    </row>
    <row r="14275" spans="2:2" x14ac:dyDescent="0.25">
      <c r="B14275" s="9"/>
    </row>
    <row r="14276" spans="2:2" x14ac:dyDescent="0.25">
      <c r="B14276" s="9"/>
    </row>
    <row r="14277" spans="2:2" x14ac:dyDescent="0.25">
      <c r="B14277" s="9"/>
    </row>
    <row r="14278" spans="2:2" x14ac:dyDescent="0.25">
      <c r="B14278" s="9"/>
    </row>
    <row r="14279" spans="2:2" x14ac:dyDescent="0.25">
      <c r="B14279" s="9"/>
    </row>
    <row r="14280" spans="2:2" x14ac:dyDescent="0.25">
      <c r="B14280" s="9"/>
    </row>
    <row r="14281" spans="2:2" x14ac:dyDescent="0.25">
      <c r="B14281" s="9"/>
    </row>
    <row r="14282" spans="2:2" x14ac:dyDescent="0.25">
      <c r="B14282" s="9"/>
    </row>
    <row r="14283" spans="2:2" x14ac:dyDescent="0.25">
      <c r="B14283" s="9"/>
    </row>
    <row r="14284" spans="2:2" x14ac:dyDescent="0.25">
      <c r="B14284" s="9"/>
    </row>
    <row r="14285" spans="2:2" x14ac:dyDescent="0.25">
      <c r="B14285" s="9"/>
    </row>
    <row r="14286" spans="2:2" x14ac:dyDescent="0.25">
      <c r="B14286" s="9"/>
    </row>
    <row r="14287" spans="2:2" x14ac:dyDescent="0.25">
      <c r="B14287" s="9"/>
    </row>
    <row r="14288" spans="2:2" x14ac:dyDescent="0.25">
      <c r="B14288" s="9"/>
    </row>
    <row r="14289" spans="2:2" x14ac:dyDescent="0.25">
      <c r="B14289" s="9"/>
    </row>
    <row r="14290" spans="2:2" x14ac:dyDescent="0.25">
      <c r="B14290" s="9"/>
    </row>
    <row r="14291" spans="2:2" x14ac:dyDescent="0.25">
      <c r="B14291" s="9"/>
    </row>
    <row r="14292" spans="2:2" x14ac:dyDescent="0.25">
      <c r="B14292" s="9"/>
    </row>
    <row r="14293" spans="2:2" x14ac:dyDescent="0.25">
      <c r="B14293" s="9"/>
    </row>
    <row r="14294" spans="2:2" x14ac:dyDescent="0.25">
      <c r="B14294" s="9"/>
    </row>
    <row r="14295" spans="2:2" x14ac:dyDescent="0.25">
      <c r="B14295" s="9"/>
    </row>
    <row r="14296" spans="2:2" x14ac:dyDescent="0.25">
      <c r="B14296" s="9"/>
    </row>
    <row r="14297" spans="2:2" x14ac:dyDescent="0.25">
      <c r="B14297" s="9"/>
    </row>
    <row r="14298" spans="2:2" x14ac:dyDescent="0.25">
      <c r="B14298" s="9"/>
    </row>
    <row r="14299" spans="2:2" x14ac:dyDescent="0.25">
      <c r="B14299" s="9"/>
    </row>
    <row r="14300" spans="2:2" x14ac:dyDescent="0.25">
      <c r="B14300" s="9"/>
    </row>
    <row r="14301" spans="2:2" x14ac:dyDescent="0.25">
      <c r="B14301" s="9"/>
    </row>
    <row r="14302" spans="2:2" x14ac:dyDescent="0.25">
      <c r="B14302" s="9"/>
    </row>
    <row r="14303" spans="2:2" x14ac:dyDescent="0.25">
      <c r="B14303" s="9"/>
    </row>
    <row r="14304" spans="2:2" x14ac:dyDescent="0.25">
      <c r="B14304" s="9"/>
    </row>
    <row r="14305" spans="2:2" x14ac:dyDescent="0.25">
      <c r="B14305" s="9"/>
    </row>
    <row r="14306" spans="2:2" x14ac:dyDescent="0.25">
      <c r="B14306" s="9"/>
    </row>
    <row r="14307" spans="2:2" x14ac:dyDescent="0.25">
      <c r="B14307" s="9"/>
    </row>
    <row r="14308" spans="2:2" x14ac:dyDescent="0.25">
      <c r="B14308" s="9"/>
    </row>
    <row r="14309" spans="2:2" x14ac:dyDescent="0.25">
      <c r="B14309" s="9"/>
    </row>
    <row r="14310" spans="2:2" x14ac:dyDescent="0.25">
      <c r="B14310" s="9"/>
    </row>
    <row r="14311" spans="2:2" x14ac:dyDescent="0.25">
      <c r="B14311" s="9"/>
    </row>
    <row r="14312" spans="2:2" x14ac:dyDescent="0.25">
      <c r="B14312" s="9"/>
    </row>
    <row r="14313" spans="2:2" x14ac:dyDescent="0.25">
      <c r="B14313" s="9"/>
    </row>
    <row r="14314" spans="2:2" x14ac:dyDescent="0.25">
      <c r="B14314" s="9"/>
    </row>
    <row r="14315" spans="2:2" x14ac:dyDescent="0.25">
      <c r="B14315" s="9"/>
    </row>
    <row r="14316" spans="2:2" x14ac:dyDescent="0.25">
      <c r="B14316" s="9"/>
    </row>
    <row r="14317" spans="2:2" x14ac:dyDescent="0.25">
      <c r="B14317" s="9"/>
    </row>
    <row r="14318" spans="2:2" x14ac:dyDescent="0.25">
      <c r="B14318" s="9"/>
    </row>
    <row r="14319" spans="2:2" x14ac:dyDescent="0.25">
      <c r="B14319" s="9"/>
    </row>
    <row r="14320" spans="2:2" x14ac:dyDescent="0.25">
      <c r="B14320" s="9"/>
    </row>
    <row r="14321" spans="2:2" x14ac:dyDescent="0.25">
      <c r="B14321" s="9"/>
    </row>
    <row r="14322" spans="2:2" x14ac:dyDescent="0.25">
      <c r="B14322" s="9"/>
    </row>
    <row r="14323" spans="2:2" x14ac:dyDescent="0.25">
      <c r="B14323" s="9"/>
    </row>
    <row r="14324" spans="2:2" x14ac:dyDescent="0.25">
      <c r="B14324" s="9"/>
    </row>
    <row r="14325" spans="2:2" x14ac:dyDescent="0.25">
      <c r="B14325" s="9"/>
    </row>
    <row r="14326" spans="2:2" x14ac:dyDescent="0.25">
      <c r="B14326" s="9"/>
    </row>
    <row r="14327" spans="2:2" x14ac:dyDescent="0.25">
      <c r="B14327" s="9"/>
    </row>
    <row r="14328" spans="2:2" x14ac:dyDescent="0.25">
      <c r="B14328" s="9"/>
    </row>
    <row r="14329" spans="2:2" x14ac:dyDescent="0.25">
      <c r="B14329" s="9"/>
    </row>
    <row r="14330" spans="2:2" x14ac:dyDescent="0.25">
      <c r="B14330" s="9"/>
    </row>
    <row r="14331" spans="2:2" x14ac:dyDescent="0.25">
      <c r="B14331" s="9"/>
    </row>
    <row r="14332" spans="2:2" x14ac:dyDescent="0.25">
      <c r="B14332" s="9"/>
    </row>
    <row r="14333" spans="2:2" x14ac:dyDescent="0.25">
      <c r="B14333" s="9"/>
    </row>
    <row r="14334" spans="2:2" x14ac:dyDescent="0.25">
      <c r="B14334" s="9"/>
    </row>
    <row r="14335" spans="2:2" x14ac:dyDescent="0.25">
      <c r="B14335" s="9"/>
    </row>
    <row r="14336" spans="2:2" x14ac:dyDescent="0.25">
      <c r="B14336" s="9"/>
    </row>
    <row r="14337" spans="2:2" x14ac:dyDescent="0.25">
      <c r="B14337" s="9"/>
    </row>
    <row r="14338" spans="2:2" x14ac:dyDescent="0.25">
      <c r="B14338" s="9"/>
    </row>
    <row r="14339" spans="2:2" x14ac:dyDescent="0.25">
      <c r="B14339" s="9"/>
    </row>
    <row r="14340" spans="2:2" x14ac:dyDescent="0.25">
      <c r="B14340" s="9"/>
    </row>
    <row r="14341" spans="2:2" x14ac:dyDescent="0.25">
      <c r="B14341" s="9"/>
    </row>
    <row r="14342" spans="2:2" x14ac:dyDescent="0.25">
      <c r="B14342" s="9"/>
    </row>
    <row r="14343" spans="2:2" x14ac:dyDescent="0.25">
      <c r="B14343" s="9"/>
    </row>
    <row r="14344" spans="2:2" x14ac:dyDescent="0.25">
      <c r="B14344" s="9"/>
    </row>
    <row r="14345" spans="2:2" x14ac:dyDescent="0.25">
      <c r="B14345" s="9"/>
    </row>
    <row r="14346" spans="2:2" x14ac:dyDescent="0.25">
      <c r="B14346" s="9"/>
    </row>
    <row r="14347" spans="2:2" x14ac:dyDescent="0.25">
      <c r="B14347" s="9"/>
    </row>
    <row r="14348" spans="2:2" x14ac:dyDescent="0.25">
      <c r="B14348" s="9"/>
    </row>
    <row r="14349" spans="2:2" x14ac:dyDescent="0.25">
      <c r="B14349" s="9"/>
    </row>
    <row r="14350" spans="2:2" x14ac:dyDescent="0.25">
      <c r="B14350" s="9"/>
    </row>
    <row r="14351" spans="2:2" x14ac:dyDescent="0.25">
      <c r="B14351" s="9"/>
    </row>
    <row r="14352" spans="2:2" x14ac:dyDescent="0.25">
      <c r="B14352" s="9"/>
    </row>
    <row r="14353" spans="2:2" x14ac:dyDescent="0.25">
      <c r="B14353" s="9"/>
    </row>
    <row r="14354" spans="2:2" x14ac:dyDescent="0.25">
      <c r="B14354" s="9"/>
    </row>
    <row r="14355" spans="2:2" x14ac:dyDescent="0.25">
      <c r="B14355" s="9"/>
    </row>
    <row r="14356" spans="2:2" x14ac:dyDescent="0.25">
      <c r="B14356" s="9"/>
    </row>
    <row r="14357" spans="2:2" x14ac:dyDescent="0.25">
      <c r="B14357" s="9"/>
    </row>
    <row r="14358" spans="2:2" x14ac:dyDescent="0.25">
      <c r="B14358" s="9"/>
    </row>
    <row r="14359" spans="2:2" x14ac:dyDescent="0.25">
      <c r="B14359" s="9"/>
    </row>
    <row r="14360" spans="2:2" x14ac:dyDescent="0.25">
      <c r="B14360" s="9"/>
    </row>
    <row r="14361" spans="2:2" x14ac:dyDescent="0.25">
      <c r="B14361" s="9"/>
    </row>
    <row r="14362" spans="2:2" x14ac:dyDescent="0.25">
      <c r="B14362" s="9"/>
    </row>
    <row r="14363" spans="2:2" x14ac:dyDescent="0.25">
      <c r="B14363" s="9"/>
    </row>
    <row r="14364" spans="2:2" x14ac:dyDescent="0.25">
      <c r="B14364" s="9"/>
    </row>
    <row r="14365" spans="2:2" x14ac:dyDescent="0.25">
      <c r="B14365" s="9"/>
    </row>
    <row r="14366" spans="2:2" x14ac:dyDescent="0.25">
      <c r="B14366" s="9"/>
    </row>
    <row r="14367" spans="2:2" x14ac:dyDescent="0.25">
      <c r="B14367" s="9"/>
    </row>
    <row r="14368" spans="2:2" x14ac:dyDescent="0.25">
      <c r="B14368" s="9"/>
    </row>
    <row r="14369" spans="2:2" x14ac:dyDescent="0.25">
      <c r="B14369" s="9"/>
    </row>
    <row r="14370" spans="2:2" x14ac:dyDescent="0.25">
      <c r="B14370" s="9"/>
    </row>
    <row r="14371" spans="2:2" x14ac:dyDescent="0.25">
      <c r="B14371" s="9"/>
    </row>
    <row r="14372" spans="2:2" x14ac:dyDescent="0.25">
      <c r="B14372" s="9"/>
    </row>
    <row r="14373" spans="2:2" x14ac:dyDescent="0.25">
      <c r="B14373" s="9"/>
    </row>
    <row r="14374" spans="2:2" x14ac:dyDescent="0.25">
      <c r="B14374" s="9"/>
    </row>
    <row r="14375" spans="2:2" x14ac:dyDescent="0.25">
      <c r="B14375" s="9"/>
    </row>
    <row r="14376" spans="2:2" x14ac:dyDescent="0.25">
      <c r="B14376" s="9"/>
    </row>
    <row r="14377" spans="2:2" x14ac:dyDescent="0.25">
      <c r="B14377" s="9"/>
    </row>
    <row r="14378" spans="2:2" x14ac:dyDescent="0.25">
      <c r="B14378" s="9"/>
    </row>
    <row r="14379" spans="2:2" x14ac:dyDescent="0.25">
      <c r="B14379" s="9"/>
    </row>
    <row r="14380" spans="2:2" x14ac:dyDescent="0.25">
      <c r="B14380" s="9"/>
    </row>
    <row r="14381" spans="2:2" x14ac:dyDescent="0.25">
      <c r="B14381" s="9"/>
    </row>
    <row r="14382" spans="2:2" x14ac:dyDescent="0.25">
      <c r="B14382" s="9"/>
    </row>
    <row r="14383" spans="2:2" x14ac:dyDescent="0.25">
      <c r="B14383" s="9"/>
    </row>
    <row r="14384" spans="2:2" x14ac:dyDescent="0.25">
      <c r="B14384" s="9"/>
    </row>
    <row r="14385" spans="2:2" x14ac:dyDescent="0.25">
      <c r="B14385" s="9"/>
    </row>
    <row r="14386" spans="2:2" x14ac:dyDescent="0.25">
      <c r="B14386" s="9"/>
    </row>
    <row r="14387" spans="2:2" x14ac:dyDescent="0.25">
      <c r="B14387" s="9"/>
    </row>
    <row r="14388" spans="2:2" x14ac:dyDescent="0.25">
      <c r="B14388" s="9"/>
    </row>
    <row r="14389" spans="2:2" x14ac:dyDescent="0.25">
      <c r="B14389" s="9"/>
    </row>
    <row r="14390" spans="2:2" x14ac:dyDescent="0.25">
      <c r="B14390" s="9"/>
    </row>
    <row r="14391" spans="2:2" x14ac:dyDescent="0.25">
      <c r="B14391" s="9"/>
    </row>
    <row r="14392" spans="2:2" x14ac:dyDescent="0.25">
      <c r="B14392" s="9"/>
    </row>
    <row r="14393" spans="2:2" x14ac:dyDescent="0.25">
      <c r="B14393" s="9"/>
    </row>
    <row r="14394" spans="2:2" x14ac:dyDescent="0.25">
      <c r="B14394" s="9"/>
    </row>
    <row r="14395" spans="2:2" x14ac:dyDescent="0.25">
      <c r="B14395" s="9"/>
    </row>
    <row r="14396" spans="2:2" x14ac:dyDescent="0.25">
      <c r="B14396" s="9"/>
    </row>
    <row r="14397" spans="2:2" x14ac:dyDescent="0.25">
      <c r="B14397" s="9"/>
    </row>
    <row r="14398" spans="2:2" x14ac:dyDescent="0.25">
      <c r="B14398" s="9"/>
    </row>
    <row r="14399" spans="2:2" x14ac:dyDescent="0.25">
      <c r="B14399" s="9"/>
    </row>
    <row r="14400" spans="2:2" x14ac:dyDescent="0.25">
      <c r="B14400" s="9"/>
    </row>
    <row r="14401" spans="2:2" x14ac:dyDescent="0.25">
      <c r="B14401" s="9"/>
    </row>
    <row r="14402" spans="2:2" x14ac:dyDescent="0.25">
      <c r="B14402" s="9"/>
    </row>
    <row r="14403" spans="2:2" x14ac:dyDescent="0.25">
      <c r="B14403" s="9"/>
    </row>
    <row r="14404" spans="2:2" x14ac:dyDescent="0.25">
      <c r="B14404" s="9"/>
    </row>
    <row r="14405" spans="2:2" x14ac:dyDescent="0.25">
      <c r="B14405" s="9"/>
    </row>
    <row r="14406" spans="2:2" x14ac:dyDescent="0.25">
      <c r="B14406" s="9"/>
    </row>
    <row r="14407" spans="2:2" x14ac:dyDescent="0.25">
      <c r="B14407" s="9"/>
    </row>
    <row r="14408" spans="2:2" x14ac:dyDescent="0.25">
      <c r="B14408" s="9"/>
    </row>
    <row r="14409" spans="2:2" x14ac:dyDescent="0.25">
      <c r="B14409" s="9"/>
    </row>
    <row r="14410" spans="2:2" x14ac:dyDescent="0.25">
      <c r="B14410" s="9"/>
    </row>
    <row r="14411" spans="2:2" x14ac:dyDescent="0.25">
      <c r="B14411" s="9"/>
    </row>
    <row r="14412" spans="2:2" x14ac:dyDescent="0.25">
      <c r="B14412" s="9"/>
    </row>
    <row r="14413" spans="2:2" x14ac:dyDescent="0.25">
      <c r="B14413" s="9"/>
    </row>
    <row r="14414" spans="2:2" x14ac:dyDescent="0.25">
      <c r="B14414" s="9"/>
    </row>
    <row r="14415" spans="2:2" x14ac:dyDescent="0.25">
      <c r="B14415" s="9"/>
    </row>
    <row r="14416" spans="2:2" x14ac:dyDescent="0.25">
      <c r="B14416" s="9"/>
    </row>
    <row r="14417" spans="2:2" x14ac:dyDescent="0.25">
      <c r="B14417" s="9"/>
    </row>
    <row r="14418" spans="2:2" x14ac:dyDescent="0.25">
      <c r="B14418" s="9"/>
    </row>
    <row r="14419" spans="2:2" x14ac:dyDescent="0.25">
      <c r="B14419" s="9"/>
    </row>
    <row r="14420" spans="2:2" x14ac:dyDescent="0.25">
      <c r="B14420" s="9"/>
    </row>
    <row r="14421" spans="2:2" x14ac:dyDescent="0.25">
      <c r="B14421" s="9"/>
    </row>
    <row r="14422" spans="2:2" x14ac:dyDescent="0.25">
      <c r="B14422" s="9"/>
    </row>
    <row r="14423" spans="2:2" x14ac:dyDescent="0.25">
      <c r="B14423" s="9"/>
    </row>
    <row r="14424" spans="2:2" x14ac:dyDescent="0.25">
      <c r="B14424" s="9"/>
    </row>
    <row r="14425" spans="2:2" x14ac:dyDescent="0.25">
      <c r="B14425" s="9"/>
    </row>
    <row r="14426" spans="2:2" x14ac:dyDescent="0.25">
      <c r="B14426" s="9"/>
    </row>
    <row r="14427" spans="2:2" x14ac:dyDescent="0.25">
      <c r="B14427" s="9"/>
    </row>
    <row r="14428" spans="2:2" x14ac:dyDescent="0.25">
      <c r="B14428" s="9"/>
    </row>
    <row r="14429" spans="2:2" x14ac:dyDescent="0.25">
      <c r="B14429" s="9"/>
    </row>
    <row r="14430" spans="2:2" x14ac:dyDescent="0.25">
      <c r="B14430" s="9"/>
    </row>
    <row r="14431" spans="2:2" x14ac:dyDescent="0.25">
      <c r="B14431" s="9"/>
    </row>
    <row r="14432" spans="2:2" x14ac:dyDescent="0.25">
      <c r="B14432" s="9"/>
    </row>
    <row r="14433" spans="2:2" x14ac:dyDescent="0.25">
      <c r="B14433" s="9"/>
    </row>
    <row r="14434" spans="2:2" x14ac:dyDescent="0.25">
      <c r="B14434" s="9"/>
    </row>
    <row r="14435" spans="2:2" x14ac:dyDescent="0.25">
      <c r="B14435" s="9"/>
    </row>
    <row r="14436" spans="2:2" x14ac:dyDescent="0.25">
      <c r="B14436" s="9"/>
    </row>
    <row r="14437" spans="2:2" x14ac:dyDescent="0.25">
      <c r="B14437" s="9"/>
    </row>
    <row r="14438" spans="2:2" x14ac:dyDescent="0.25">
      <c r="B14438" s="9"/>
    </row>
    <row r="14439" spans="2:2" x14ac:dyDescent="0.25">
      <c r="B14439" s="9"/>
    </row>
    <row r="14440" spans="2:2" x14ac:dyDescent="0.25">
      <c r="B14440" s="9"/>
    </row>
    <row r="14441" spans="2:2" x14ac:dyDescent="0.25">
      <c r="B14441" s="9"/>
    </row>
    <row r="14442" spans="2:2" x14ac:dyDescent="0.25">
      <c r="B14442" s="9"/>
    </row>
    <row r="14443" spans="2:2" x14ac:dyDescent="0.25">
      <c r="B14443" s="9"/>
    </row>
    <row r="14444" spans="2:2" x14ac:dyDescent="0.25">
      <c r="B14444" s="9"/>
    </row>
    <row r="14445" spans="2:2" x14ac:dyDescent="0.25">
      <c r="B14445" s="9"/>
    </row>
    <row r="14446" spans="2:2" x14ac:dyDescent="0.25">
      <c r="B14446" s="9"/>
    </row>
    <row r="14447" spans="2:2" x14ac:dyDescent="0.25">
      <c r="B14447" s="9"/>
    </row>
    <row r="14448" spans="2:2" x14ac:dyDescent="0.25">
      <c r="B14448" s="9"/>
    </row>
    <row r="14449" spans="2:2" x14ac:dyDescent="0.25">
      <c r="B14449" s="9"/>
    </row>
    <row r="14450" spans="2:2" x14ac:dyDescent="0.25">
      <c r="B14450" s="9"/>
    </row>
    <row r="14451" spans="2:2" x14ac:dyDescent="0.25">
      <c r="B14451" s="9"/>
    </row>
    <row r="14452" spans="2:2" x14ac:dyDescent="0.25">
      <c r="B14452" s="9"/>
    </row>
    <row r="14453" spans="2:2" x14ac:dyDescent="0.25">
      <c r="B14453" s="9"/>
    </row>
    <row r="14454" spans="2:2" x14ac:dyDescent="0.25">
      <c r="B14454" s="9"/>
    </row>
    <row r="14455" spans="2:2" x14ac:dyDescent="0.25">
      <c r="B14455" s="9"/>
    </row>
    <row r="14456" spans="2:2" x14ac:dyDescent="0.25">
      <c r="B14456" s="9"/>
    </row>
    <row r="14457" spans="2:2" x14ac:dyDescent="0.25">
      <c r="B14457" s="9"/>
    </row>
    <row r="14458" spans="2:2" x14ac:dyDescent="0.25">
      <c r="B14458" s="9"/>
    </row>
    <row r="14459" spans="2:2" x14ac:dyDescent="0.25">
      <c r="B14459" s="9"/>
    </row>
    <row r="14460" spans="2:2" x14ac:dyDescent="0.25">
      <c r="B14460" s="9"/>
    </row>
    <row r="14461" spans="2:2" x14ac:dyDescent="0.25">
      <c r="B14461" s="9"/>
    </row>
    <row r="14462" spans="2:2" x14ac:dyDescent="0.25">
      <c r="B14462" s="9"/>
    </row>
    <row r="14463" spans="2:2" x14ac:dyDescent="0.25">
      <c r="B14463" s="9"/>
    </row>
    <row r="14464" spans="2:2" x14ac:dyDescent="0.25">
      <c r="B14464" s="9"/>
    </row>
    <row r="14465" spans="2:2" x14ac:dyDescent="0.25">
      <c r="B14465" s="9"/>
    </row>
    <row r="14466" spans="2:2" x14ac:dyDescent="0.25">
      <c r="B14466" s="9"/>
    </row>
    <row r="14467" spans="2:2" x14ac:dyDescent="0.25">
      <c r="B14467" s="9"/>
    </row>
    <row r="14468" spans="2:2" x14ac:dyDescent="0.25">
      <c r="B14468" s="9"/>
    </row>
    <row r="14469" spans="2:2" x14ac:dyDescent="0.25">
      <c r="B14469" s="9"/>
    </row>
    <row r="14470" spans="2:2" x14ac:dyDescent="0.25">
      <c r="B14470" s="9"/>
    </row>
    <row r="14471" spans="2:2" x14ac:dyDescent="0.25">
      <c r="B14471" s="9"/>
    </row>
    <row r="14472" spans="2:2" x14ac:dyDescent="0.25">
      <c r="B14472" s="9"/>
    </row>
    <row r="14473" spans="2:2" x14ac:dyDescent="0.25">
      <c r="B14473" s="9"/>
    </row>
    <row r="14474" spans="2:2" x14ac:dyDescent="0.25">
      <c r="B14474" s="9"/>
    </row>
    <row r="14475" spans="2:2" x14ac:dyDescent="0.25">
      <c r="B14475" s="9"/>
    </row>
    <row r="14476" spans="2:2" x14ac:dyDescent="0.25">
      <c r="B14476" s="9"/>
    </row>
    <row r="14477" spans="2:2" x14ac:dyDescent="0.25">
      <c r="B14477" s="9"/>
    </row>
    <row r="14478" spans="2:2" x14ac:dyDescent="0.25">
      <c r="B14478" s="9"/>
    </row>
    <row r="14479" spans="2:2" x14ac:dyDescent="0.25">
      <c r="B14479" s="9"/>
    </row>
    <row r="14480" spans="2:2" x14ac:dyDescent="0.25">
      <c r="B14480" s="9"/>
    </row>
    <row r="14481" spans="2:2" x14ac:dyDescent="0.25">
      <c r="B14481" s="9"/>
    </row>
    <row r="14482" spans="2:2" x14ac:dyDescent="0.25">
      <c r="B14482" s="9"/>
    </row>
    <row r="14483" spans="2:2" x14ac:dyDescent="0.25">
      <c r="B14483" s="9"/>
    </row>
    <row r="14484" spans="2:2" x14ac:dyDescent="0.25">
      <c r="B14484" s="9"/>
    </row>
    <row r="14485" spans="2:2" x14ac:dyDescent="0.25">
      <c r="B14485" s="9"/>
    </row>
    <row r="14486" spans="2:2" x14ac:dyDescent="0.25">
      <c r="B14486" s="9"/>
    </row>
    <row r="14487" spans="2:2" x14ac:dyDescent="0.25">
      <c r="B14487" s="9"/>
    </row>
    <row r="14488" spans="2:2" x14ac:dyDescent="0.25">
      <c r="B14488" s="9"/>
    </row>
    <row r="14489" spans="2:2" x14ac:dyDescent="0.25">
      <c r="B14489" s="9"/>
    </row>
    <row r="14490" spans="2:2" x14ac:dyDescent="0.25">
      <c r="B14490" s="9"/>
    </row>
    <row r="14491" spans="2:2" x14ac:dyDescent="0.25">
      <c r="B14491" s="9"/>
    </row>
    <row r="14492" spans="2:2" x14ac:dyDescent="0.25">
      <c r="B14492" s="9"/>
    </row>
    <row r="14493" spans="2:2" x14ac:dyDescent="0.25">
      <c r="B14493" s="9"/>
    </row>
    <row r="14494" spans="2:2" x14ac:dyDescent="0.25">
      <c r="B14494" s="9"/>
    </row>
    <row r="14495" spans="2:2" x14ac:dyDescent="0.25">
      <c r="B14495" s="9"/>
    </row>
    <row r="14496" spans="2:2" x14ac:dyDescent="0.25">
      <c r="B14496" s="9"/>
    </row>
    <row r="14497" spans="2:2" x14ac:dyDescent="0.25">
      <c r="B14497" s="9"/>
    </row>
    <row r="14498" spans="2:2" x14ac:dyDescent="0.25">
      <c r="B14498" s="9"/>
    </row>
    <row r="14499" spans="2:2" x14ac:dyDescent="0.25">
      <c r="B14499" s="9"/>
    </row>
    <row r="14500" spans="2:2" x14ac:dyDescent="0.25">
      <c r="B14500" s="9"/>
    </row>
    <row r="14501" spans="2:2" x14ac:dyDescent="0.25">
      <c r="B14501" s="9"/>
    </row>
    <row r="14502" spans="2:2" x14ac:dyDescent="0.25">
      <c r="B14502" s="9"/>
    </row>
    <row r="14503" spans="2:2" x14ac:dyDescent="0.25">
      <c r="B14503" s="9"/>
    </row>
    <row r="14504" spans="2:2" x14ac:dyDescent="0.25">
      <c r="B14504" s="9"/>
    </row>
    <row r="14505" spans="2:2" x14ac:dyDescent="0.25">
      <c r="B14505" s="9"/>
    </row>
    <row r="14506" spans="2:2" x14ac:dyDescent="0.25">
      <c r="B14506" s="9"/>
    </row>
    <row r="14507" spans="2:2" x14ac:dyDescent="0.25">
      <c r="B14507" s="9"/>
    </row>
    <row r="14508" spans="2:2" x14ac:dyDescent="0.25">
      <c r="B14508" s="9"/>
    </row>
    <row r="14509" spans="2:2" x14ac:dyDescent="0.25">
      <c r="B14509" s="9"/>
    </row>
    <row r="14510" spans="2:2" x14ac:dyDescent="0.25">
      <c r="B14510" s="9"/>
    </row>
    <row r="14511" spans="2:2" x14ac:dyDescent="0.25">
      <c r="B14511" s="9"/>
    </row>
    <row r="14512" spans="2:2" x14ac:dyDescent="0.25">
      <c r="B14512" s="9"/>
    </row>
    <row r="14513" spans="2:2" x14ac:dyDescent="0.25">
      <c r="B14513" s="9"/>
    </row>
    <row r="14514" spans="2:2" x14ac:dyDescent="0.25">
      <c r="B14514" s="9"/>
    </row>
    <row r="14515" spans="2:2" x14ac:dyDescent="0.25">
      <c r="B14515" s="9"/>
    </row>
    <row r="14516" spans="2:2" x14ac:dyDescent="0.25">
      <c r="B14516" s="9"/>
    </row>
    <row r="14517" spans="2:2" x14ac:dyDescent="0.25">
      <c r="B14517" s="9"/>
    </row>
    <row r="14518" spans="2:2" x14ac:dyDescent="0.25">
      <c r="B14518" s="9"/>
    </row>
    <row r="14519" spans="2:2" x14ac:dyDescent="0.25">
      <c r="B14519" s="9"/>
    </row>
    <row r="14520" spans="2:2" x14ac:dyDescent="0.25">
      <c r="B14520" s="9"/>
    </row>
    <row r="14521" spans="2:2" x14ac:dyDescent="0.25">
      <c r="B14521" s="9"/>
    </row>
    <row r="14522" spans="2:2" x14ac:dyDescent="0.25">
      <c r="B14522" s="9"/>
    </row>
    <row r="14523" spans="2:2" x14ac:dyDescent="0.25">
      <c r="B14523" s="9"/>
    </row>
    <row r="14524" spans="2:2" x14ac:dyDescent="0.25">
      <c r="B14524" s="9"/>
    </row>
    <row r="14525" spans="2:2" x14ac:dyDescent="0.25">
      <c r="B14525" s="9"/>
    </row>
    <row r="14526" spans="2:2" x14ac:dyDescent="0.25">
      <c r="B14526" s="9"/>
    </row>
    <row r="14527" spans="2:2" x14ac:dyDescent="0.25">
      <c r="B14527" s="9"/>
    </row>
    <row r="14528" spans="2:2" x14ac:dyDescent="0.25">
      <c r="B14528" s="9"/>
    </row>
    <row r="14529" spans="2:2" x14ac:dyDescent="0.25">
      <c r="B14529" s="9"/>
    </row>
    <row r="14530" spans="2:2" x14ac:dyDescent="0.25">
      <c r="B14530" s="9"/>
    </row>
    <row r="14531" spans="2:2" x14ac:dyDescent="0.25">
      <c r="B14531" s="9"/>
    </row>
    <row r="14532" spans="2:2" x14ac:dyDescent="0.25">
      <c r="B14532" s="9"/>
    </row>
    <row r="14533" spans="2:2" x14ac:dyDescent="0.25">
      <c r="B14533" s="9"/>
    </row>
    <row r="14534" spans="2:2" x14ac:dyDescent="0.25">
      <c r="B14534" s="9"/>
    </row>
    <row r="14535" spans="2:2" x14ac:dyDescent="0.25">
      <c r="B14535" s="9"/>
    </row>
    <row r="14536" spans="2:2" x14ac:dyDescent="0.25">
      <c r="B14536" s="9"/>
    </row>
    <row r="14537" spans="2:2" x14ac:dyDescent="0.25">
      <c r="B14537" s="9"/>
    </row>
    <row r="14538" spans="2:2" x14ac:dyDescent="0.25">
      <c r="B14538" s="9"/>
    </row>
    <row r="14539" spans="2:2" x14ac:dyDescent="0.25">
      <c r="B14539" s="9"/>
    </row>
    <row r="14540" spans="2:2" x14ac:dyDescent="0.25">
      <c r="B14540" s="9"/>
    </row>
    <row r="14541" spans="2:2" x14ac:dyDescent="0.25">
      <c r="B14541" s="9"/>
    </row>
    <row r="14542" spans="2:2" x14ac:dyDescent="0.25">
      <c r="B14542" s="9"/>
    </row>
    <row r="14543" spans="2:2" x14ac:dyDescent="0.25">
      <c r="B14543" s="9"/>
    </row>
    <row r="14544" spans="2:2" x14ac:dyDescent="0.25">
      <c r="B14544" s="9"/>
    </row>
    <row r="14545" spans="2:2" x14ac:dyDescent="0.25">
      <c r="B14545" s="9"/>
    </row>
    <row r="14546" spans="2:2" x14ac:dyDescent="0.25">
      <c r="B14546" s="9"/>
    </row>
    <row r="14547" spans="2:2" x14ac:dyDescent="0.25">
      <c r="B14547" s="9"/>
    </row>
    <row r="14548" spans="2:2" x14ac:dyDescent="0.25">
      <c r="B14548" s="9"/>
    </row>
    <row r="14549" spans="2:2" x14ac:dyDescent="0.25">
      <c r="B14549" s="9"/>
    </row>
    <row r="14550" spans="2:2" x14ac:dyDescent="0.25">
      <c r="B14550" s="9"/>
    </row>
    <row r="14551" spans="2:2" x14ac:dyDescent="0.25">
      <c r="B14551" s="9"/>
    </row>
    <row r="14552" spans="2:2" x14ac:dyDescent="0.25">
      <c r="B14552" s="9"/>
    </row>
    <row r="14553" spans="2:2" x14ac:dyDescent="0.25">
      <c r="B14553" s="9"/>
    </row>
    <row r="14554" spans="2:2" x14ac:dyDescent="0.25">
      <c r="B14554" s="9"/>
    </row>
    <row r="14555" spans="2:2" x14ac:dyDescent="0.25">
      <c r="B14555" s="9"/>
    </row>
    <row r="14556" spans="2:2" x14ac:dyDescent="0.25">
      <c r="B14556" s="9"/>
    </row>
    <row r="14557" spans="2:2" x14ac:dyDescent="0.25">
      <c r="B14557" s="9"/>
    </row>
    <row r="14558" spans="2:2" x14ac:dyDescent="0.25">
      <c r="B14558" s="9"/>
    </row>
    <row r="14559" spans="2:2" x14ac:dyDescent="0.25">
      <c r="B14559" s="9"/>
    </row>
    <row r="14560" spans="2:2" x14ac:dyDescent="0.25">
      <c r="B14560" s="9"/>
    </row>
    <row r="14561" spans="2:2" x14ac:dyDescent="0.25">
      <c r="B14561" s="9"/>
    </row>
    <row r="14562" spans="2:2" x14ac:dyDescent="0.25">
      <c r="B14562" s="9"/>
    </row>
    <row r="14563" spans="2:2" x14ac:dyDescent="0.25">
      <c r="B14563" s="9"/>
    </row>
    <row r="14564" spans="2:2" x14ac:dyDescent="0.25">
      <c r="B14564" s="9"/>
    </row>
    <row r="14565" spans="2:2" x14ac:dyDescent="0.25">
      <c r="B14565" s="9"/>
    </row>
    <row r="14566" spans="2:2" x14ac:dyDescent="0.25">
      <c r="B14566" s="9"/>
    </row>
    <row r="14567" spans="2:2" x14ac:dyDescent="0.25">
      <c r="B14567" s="9"/>
    </row>
    <row r="14568" spans="2:2" x14ac:dyDescent="0.25">
      <c r="B14568" s="9"/>
    </row>
    <row r="14569" spans="2:2" x14ac:dyDescent="0.25">
      <c r="B14569" s="9"/>
    </row>
    <row r="14570" spans="2:2" x14ac:dyDescent="0.25">
      <c r="B14570" s="9"/>
    </row>
    <row r="14571" spans="2:2" x14ac:dyDescent="0.25">
      <c r="B14571" s="9"/>
    </row>
    <row r="14572" spans="2:2" x14ac:dyDescent="0.25">
      <c r="B14572" s="9"/>
    </row>
    <row r="14573" spans="2:2" x14ac:dyDescent="0.25">
      <c r="B14573" s="9"/>
    </row>
    <row r="14574" spans="2:2" x14ac:dyDescent="0.25">
      <c r="B14574" s="9"/>
    </row>
    <row r="14575" spans="2:2" x14ac:dyDescent="0.25">
      <c r="B14575" s="9"/>
    </row>
    <row r="14576" spans="2:2" x14ac:dyDescent="0.25">
      <c r="B14576" s="9"/>
    </row>
    <row r="14577" spans="2:2" x14ac:dyDescent="0.25">
      <c r="B14577" s="9"/>
    </row>
    <row r="14578" spans="2:2" x14ac:dyDescent="0.25">
      <c r="B14578" s="9"/>
    </row>
    <row r="14579" spans="2:2" x14ac:dyDescent="0.25">
      <c r="B14579" s="9"/>
    </row>
    <row r="14580" spans="2:2" x14ac:dyDescent="0.25">
      <c r="B14580" s="9"/>
    </row>
    <row r="14581" spans="2:2" x14ac:dyDescent="0.25">
      <c r="B14581" s="9"/>
    </row>
    <row r="14582" spans="2:2" x14ac:dyDescent="0.25">
      <c r="B14582" s="9"/>
    </row>
    <row r="14583" spans="2:2" x14ac:dyDescent="0.25">
      <c r="B14583" s="9"/>
    </row>
    <row r="14584" spans="2:2" x14ac:dyDescent="0.25">
      <c r="B14584" s="9"/>
    </row>
    <row r="14585" spans="2:2" x14ac:dyDescent="0.25">
      <c r="B14585" s="9"/>
    </row>
    <row r="14586" spans="2:2" x14ac:dyDescent="0.25">
      <c r="B14586" s="9"/>
    </row>
    <row r="14587" spans="2:2" x14ac:dyDescent="0.25">
      <c r="B14587" s="9"/>
    </row>
    <row r="14588" spans="2:2" x14ac:dyDescent="0.25">
      <c r="B14588" s="9"/>
    </row>
    <row r="14589" spans="2:2" x14ac:dyDescent="0.25">
      <c r="B14589" s="9"/>
    </row>
    <row r="14590" spans="2:2" x14ac:dyDescent="0.25">
      <c r="B14590" s="9"/>
    </row>
    <row r="14591" spans="2:2" x14ac:dyDescent="0.25">
      <c r="B14591" s="9"/>
    </row>
    <row r="14592" spans="2:2" x14ac:dyDescent="0.25">
      <c r="B14592" s="9"/>
    </row>
    <row r="14593" spans="2:2" x14ac:dyDescent="0.25">
      <c r="B14593" s="9"/>
    </row>
    <row r="14594" spans="2:2" x14ac:dyDescent="0.25">
      <c r="B14594" s="9"/>
    </row>
    <row r="14595" spans="2:2" x14ac:dyDescent="0.25">
      <c r="B14595" s="9"/>
    </row>
    <row r="14596" spans="2:2" x14ac:dyDescent="0.25">
      <c r="B14596" s="9"/>
    </row>
    <row r="14597" spans="2:2" x14ac:dyDescent="0.25">
      <c r="B14597" s="9"/>
    </row>
    <row r="14598" spans="2:2" x14ac:dyDescent="0.25">
      <c r="B14598" s="9"/>
    </row>
    <row r="14599" spans="2:2" x14ac:dyDescent="0.25">
      <c r="B14599" s="9"/>
    </row>
    <row r="14600" spans="2:2" x14ac:dyDescent="0.25">
      <c r="B14600" s="9"/>
    </row>
    <row r="14601" spans="2:2" x14ac:dyDescent="0.25">
      <c r="B14601" s="9"/>
    </row>
    <row r="14602" spans="2:2" x14ac:dyDescent="0.25">
      <c r="B14602" s="9"/>
    </row>
    <row r="14603" spans="2:2" x14ac:dyDescent="0.25">
      <c r="B14603" s="9"/>
    </row>
    <row r="14604" spans="2:2" x14ac:dyDescent="0.25">
      <c r="B14604" s="9"/>
    </row>
    <row r="14605" spans="2:2" x14ac:dyDescent="0.25">
      <c r="B14605" s="9"/>
    </row>
    <row r="14606" spans="2:2" x14ac:dyDescent="0.25">
      <c r="B14606" s="9"/>
    </row>
    <row r="14607" spans="2:2" x14ac:dyDescent="0.25">
      <c r="B14607" s="9"/>
    </row>
    <row r="14608" spans="2:2" x14ac:dyDescent="0.25">
      <c r="B14608" s="9"/>
    </row>
    <row r="14609" spans="2:2" x14ac:dyDescent="0.25">
      <c r="B14609" s="9"/>
    </row>
    <row r="14610" spans="2:2" x14ac:dyDescent="0.25">
      <c r="B14610" s="9"/>
    </row>
    <row r="14611" spans="2:2" x14ac:dyDescent="0.25">
      <c r="B14611" s="9"/>
    </row>
    <row r="14612" spans="2:2" x14ac:dyDescent="0.25">
      <c r="B14612" s="9"/>
    </row>
    <row r="14613" spans="2:2" x14ac:dyDescent="0.25">
      <c r="B14613" s="9"/>
    </row>
    <row r="14614" spans="2:2" x14ac:dyDescent="0.25">
      <c r="B14614" s="9"/>
    </row>
    <row r="14615" spans="2:2" x14ac:dyDescent="0.25">
      <c r="B14615" s="9"/>
    </row>
    <row r="14616" spans="2:2" x14ac:dyDescent="0.25">
      <c r="B14616" s="9"/>
    </row>
    <row r="14617" spans="2:2" x14ac:dyDescent="0.25">
      <c r="B14617" s="9"/>
    </row>
    <row r="14618" spans="2:2" x14ac:dyDescent="0.25">
      <c r="B14618" s="9"/>
    </row>
    <row r="14619" spans="2:2" x14ac:dyDescent="0.25">
      <c r="B14619" s="9"/>
    </row>
    <row r="14620" spans="2:2" x14ac:dyDescent="0.25">
      <c r="B14620" s="9"/>
    </row>
    <row r="14621" spans="2:2" x14ac:dyDescent="0.25">
      <c r="B14621" s="9"/>
    </row>
    <row r="14622" spans="2:2" x14ac:dyDescent="0.25">
      <c r="B14622" s="9"/>
    </row>
    <row r="14623" spans="2:2" x14ac:dyDescent="0.25">
      <c r="B14623" s="9"/>
    </row>
    <row r="14624" spans="2:2" x14ac:dyDescent="0.25">
      <c r="B14624" s="9"/>
    </row>
    <row r="14625" spans="2:2" x14ac:dyDescent="0.25">
      <c r="B14625" s="9"/>
    </row>
    <row r="14626" spans="2:2" x14ac:dyDescent="0.25">
      <c r="B14626" s="9"/>
    </row>
    <row r="14627" spans="2:2" x14ac:dyDescent="0.25">
      <c r="B14627" s="9"/>
    </row>
    <row r="14628" spans="2:2" x14ac:dyDescent="0.25">
      <c r="B14628" s="9"/>
    </row>
    <row r="14629" spans="2:2" x14ac:dyDescent="0.25">
      <c r="B14629" s="9"/>
    </row>
    <row r="14630" spans="2:2" x14ac:dyDescent="0.25">
      <c r="B14630" s="9"/>
    </row>
    <row r="14631" spans="2:2" x14ac:dyDescent="0.25">
      <c r="B14631" s="9"/>
    </row>
    <row r="14632" spans="2:2" x14ac:dyDescent="0.25">
      <c r="B14632" s="9"/>
    </row>
    <row r="14633" spans="2:2" x14ac:dyDescent="0.25">
      <c r="B14633" s="9"/>
    </row>
    <row r="14634" spans="2:2" x14ac:dyDescent="0.25">
      <c r="B14634" s="9"/>
    </row>
    <row r="14635" spans="2:2" x14ac:dyDescent="0.25">
      <c r="B14635" s="9"/>
    </row>
    <row r="14636" spans="2:2" x14ac:dyDescent="0.25">
      <c r="B14636" s="9"/>
    </row>
    <row r="14637" spans="2:2" x14ac:dyDescent="0.25">
      <c r="B14637" s="9"/>
    </row>
    <row r="14638" spans="2:2" x14ac:dyDescent="0.25">
      <c r="B14638" s="9"/>
    </row>
    <row r="14639" spans="2:2" x14ac:dyDescent="0.25">
      <c r="B14639" s="9"/>
    </row>
    <row r="14640" spans="2:2" x14ac:dyDescent="0.25">
      <c r="B14640" s="9"/>
    </row>
    <row r="14641" spans="2:2" x14ac:dyDescent="0.25">
      <c r="B14641" s="9"/>
    </row>
    <row r="14642" spans="2:2" x14ac:dyDescent="0.25">
      <c r="B14642" s="9"/>
    </row>
    <row r="14643" spans="2:2" x14ac:dyDescent="0.25">
      <c r="B14643" s="9"/>
    </row>
    <row r="14644" spans="2:2" x14ac:dyDescent="0.25">
      <c r="B14644" s="9"/>
    </row>
    <row r="14645" spans="2:2" x14ac:dyDescent="0.25">
      <c r="B14645" s="9"/>
    </row>
    <row r="14646" spans="2:2" x14ac:dyDescent="0.25">
      <c r="B14646" s="9"/>
    </row>
    <row r="14647" spans="2:2" x14ac:dyDescent="0.25">
      <c r="B14647" s="9"/>
    </row>
    <row r="14648" spans="2:2" x14ac:dyDescent="0.25">
      <c r="B14648" s="9"/>
    </row>
    <row r="14649" spans="2:2" x14ac:dyDescent="0.25">
      <c r="B14649" s="9"/>
    </row>
    <row r="14650" spans="2:2" x14ac:dyDescent="0.25">
      <c r="B14650" s="9"/>
    </row>
    <row r="14651" spans="2:2" x14ac:dyDescent="0.25">
      <c r="B14651" s="9"/>
    </row>
    <row r="14652" spans="2:2" x14ac:dyDescent="0.25">
      <c r="B14652" s="9"/>
    </row>
    <row r="14653" spans="2:2" x14ac:dyDescent="0.25">
      <c r="B14653" s="9"/>
    </row>
    <row r="14654" spans="2:2" x14ac:dyDescent="0.25">
      <c r="B14654" s="9"/>
    </row>
    <row r="14655" spans="2:2" x14ac:dyDescent="0.25">
      <c r="B14655" s="9"/>
    </row>
    <row r="14656" spans="2:2" x14ac:dyDescent="0.25">
      <c r="B14656" s="9"/>
    </row>
    <row r="14657" spans="2:2" x14ac:dyDescent="0.25">
      <c r="B14657" s="9"/>
    </row>
    <row r="14658" spans="2:2" x14ac:dyDescent="0.25">
      <c r="B14658" s="9"/>
    </row>
    <row r="14659" spans="2:2" x14ac:dyDescent="0.25">
      <c r="B14659" s="9"/>
    </row>
    <row r="14660" spans="2:2" x14ac:dyDescent="0.25">
      <c r="B14660" s="9"/>
    </row>
    <row r="14661" spans="2:2" x14ac:dyDescent="0.25">
      <c r="B14661" s="9"/>
    </row>
    <row r="14662" spans="2:2" x14ac:dyDescent="0.25">
      <c r="B14662" s="9"/>
    </row>
    <row r="14663" spans="2:2" x14ac:dyDescent="0.25">
      <c r="B14663" s="9"/>
    </row>
    <row r="14664" spans="2:2" x14ac:dyDescent="0.25">
      <c r="B14664" s="9"/>
    </row>
    <row r="14665" spans="2:2" x14ac:dyDescent="0.25">
      <c r="B14665" s="9"/>
    </row>
    <row r="14666" spans="2:2" x14ac:dyDescent="0.25">
      <c r="B14666" s="9"/>
    </row>
    <row r="14667" spans="2:2" x14ac:dyDescent="0.25">
      <c r="B14667" s="9"/>
    </row>
    <row r="14668" spans="2:2" x14ac:dyDescent="0.25">
      <c r="B14668" s="9"/>
    </row>
    <row r="14669" spans="2:2" x14ac:dyDescent="0.25">
      <c r="B14669" s="9"/>
    </row>
    <row r="14670" spans="2:2" x14ac:dyDescent="0.25">
      <c r="B14670" s="9"/>
    </row>
    <row r="14671" spans="2:2" x14ac:dyDescent="0.25">
      <c r="B14671" s="9"/>
    </row>
    <row r="14672" spans="2:2" x14ac:dyDescent="0.25">
      <c r="B14672" s="9"/>
    </row>
    <row r="14673" spans="2:2" x14ac:dyDescent="0.25">
      <c r="B14673" s="9"/>
    </row>
    <row r="14674" spans="2:2" x14ac:dyDescent="0.25">
      <c r="B14674" s="9"/>
    </row>
    <row r="14675" spans="2:2" x14ac:dyDescent="0.25">
      <c r="B14675" s="9"/>
    </row>
    <row r="14676" spans="2:2" x14ac:dyDescent="0.25">
      <c r="B14676" s="9"/>
    </row>
    <row r="14677" spans="2:2" x14ac:dyDescent="0.25">
      <c r="B14677" s="9"/>
    </row>
    <row r="14678" spans="2:2" x14ac:dyDescent="0.25">
      <c r="B14678" s="9"/>
    </row>
    <row r="14679" spans="2:2" x14ac:dyDescent="0.25">
      <c r="B14679" s="9"/>
    </row>
    <row r="14680" spans="2:2" x14ac:dyDescent="0.25">
      <c r="B14680" s="9"/>
    </row>
    <row r="14681" spans="2:2" x14ac:dyDescent="0.25">
      <c r="B14681" s="9"/>
    </row>
    <row r="14682" spans="2:2" x14ac:dyDescent="0.25">
      <c r="B14682" s="9"/>
    </row>
    <row r="14683" spans="2:2" x14ac:dyDescent="0.25">
      <c r="B14683" s="9"/>
    </row>
    <row r="14684" spans="2:2" x14ac:dyDescent="0.25">
      <c r="B14684" s="9"/>
    </row>
    <row r="14685" spans="2:2" x14ac:dyDescent="0.25">
      <c r="B14685" s="9"/>
    </row>
    <row r="14686" spans="2:2" x14ac:dyDescent="0.25">
      <c r="B14686" s="9"/>
    </row>
    <row r="14687" spans="2:2" x14ac:dyDescent="0.25">
      <c r="B14687" s="9"/>
    </row>
    <row r="14688" spans="2:2" x14ac:dyDescent="0.25">
      <c r="B14688" s="9"/>
    </row>
    <row r="14689" spans="2:2" x14ac:dyDescent="0.25">
      <c r="B14689" s="9"/>
    </row>
    <row r="14690" spans="2:2" x14ac:dyDescent="0.25">
      <c r="B14690" s="9"/>
    </row>
    <row r="14691" spans="2:2" x14ac:dyDescent="0.25">
      <c r="B14691" s="9"/>
    </row>
    <row r="14692" spans="2:2" x14ac:dyDescent="0.25">
      <c r="B14692" s="9"/>
    </row>
    <row r="14693" spans="2:2" x14ac:dyDescent="0.25">
      <c r="B14693" s="9"/>
    </row>
    <row r="14694" spans="2:2" x14ac:dyDescent="0.25">
      <c r="B14694" s="9"/>
    </row>
    <row r="14695" spans="2:2" x14ac:dyDescent="0.25">
      <c r="B14695" s="9"/>
    </row>
    <row r="14696" spans="2:2" x14ac:dyDescent="0.25">
      <c r="B14696" s="9"/>
    </row>
    <row r="14697" spans="2:2" x14ac:dyDescent="0.25">
      <c r="B14697" s="9"/>
    </row>
    <row r="14698" spans="2:2" x14ac:dyDescent="0.25">
      <c r="B14698" s="9"/>
    </row>
    <row r="14699" spans="2:2" x14ac:dyDescent="0.25">
      <c r="B14699" s="9"/>
    </row>
    <row r="14700" spans="2:2" x14ac:dyDescent="0.25">
      <c r="B14700" s="9"/>
    </row>
    <row r="14701" spans="2:2" x14ac:dyDescent="0.25">
      <c r="B14701" s="9"/>
    </row>
    <row r="14702" spans="2:2" x14ac:dyDescent="0.25">
      <c r="B14702" s="9"/>
    </row>
    <row r="14703" spans="2:2" x14ac:dyDescent="0.25">
      <c r="B14703" s="9"/>
    </row>
    <row r="14704" spans="2:2" x14ac:dyDescent="0.25">
      <c r="B14704" s="9"/>
    </row>
    <row r="14705" spans="2:2" x14ac:dyDescent="0.25">
      <c r="B14705" s="9"/>
    </row>
    <row r="14706" spans="2:2" x14ac:dyDescent="0.25">
      <c r="B14706" s="9"/>
    </row>
    <row r="14707" spans="2:2" x14ac:dyDescent="0.25">
      <c r="B14707" s="9"/>
    </row>
    <row r="14708" spans="2:2" x14ac:dyDescent="0.25">
      <c r="B14708" s="9"/>
    </row>
    <row r="14709" spans="2:2" x14ac:dyDescent="0.25">
      <c r="B14709" s="9"/>
    </row>
    <row r="14710" spans="2:2" x14ac:dyDescent="0.25">
      <c r="B14710" s="9"/>
    </row>
    <row r="14711" spans="2:2" x14ac:dyDescent="0.25">
      <c r="B14711" s="9"/>
    </row>
    <row r="14712" spans="2:2" x14ac:dyDescent="0.25">
      <c r="B14712" s="9"/>
    </row>
    <row r="14713" spans="2:2" x14ac:dyDescent="0.25">
      <c r="B14713" s="9"/>
    </row>
    <row r="14714" spans="2:2" x14ac:dyDescent="0.25">
      <c r="B14714" s="9"/>
    </row>
    <row r="14715" spans="2:2" x14ac:dyDescent="0.25">
      <c r="B14715" s="9"/>
    </row>
    <row r="14716" spans="2:2" x14ac:dyDescent="0.25">
      <c r="B14716" s="9"/>
    </row>
    <row r="14717" spans="2:2" x14ac:dyDescent="0.25">
      <c r="B14717" s="9"/>
    </row>
    <row r="14718" spans="2:2" x14ac:dyDescent="0.25">
      <c r="B14718" s="9"/>
    </row>
    <row r="14719" spans="2:2" x14ac:dyDescent="0.25">
      <c r="B14719" s="9"/>
    </row>
    <row r="14720" spans="2:2" x14ac:dyDescent="0.25">
      <c r="B14720" s="9"/>
    </row>
    <row r="14721" spans="2:2" x14ac:dyDescent="0.25">
      <c r="B14721" s="9"/>
    </row>
    <row r="14722" spans="2:2" x14ac:dyDescent="0.25">
      <c r="B14722" s="9"/>
    </row>
    <row r="14723" spans="2:2" x14ac:dyDescent="0.25">
      <c r="B14723" s="9"/>
    </row>
    <row r="14724" spans="2:2" x14ac:dyDescent="0.25">
      <c r="B14724" s="9"/>
    </row>
    <row r="14725" spans="2:2" x14ac:dyDescent="0.25">
      <c r="B14725" s="9"/>
    </row>
    <row r="14726" spans="2:2" x14ac:dyDescent="0.25">
      <c r="B14726" s="9"/>
    </row>
    <row r="14727" spans="2:2" x14ac:dyDescent="0.25">
      <c r="B14727" s="9"/>
    </row>
    <row r="14728" spans="2:2" x14ac:dyDescent="0.25">
      <c r="B14728" s="9"/>
    </row>
    <row r="14729" spans="2:2" x14ac:dyDescent="0.25">
      <c r="B14729" s="9"/>
    </row>
    <row r="14730" spans="2:2" x14ac:dyDescent="0.25">
      <c r="B14730" s="9"/>
    </row>
    <row r="14731" spans="2:2" x14ac:dyDescent="0.25">
      <c r="B14731" s="9"/>
    </row>
    <row r="14732" spans="2:2" x14ac:dyDescent="0.25">
      <c r="B14732" s="9"/>
    </row>
    <row r="14733" spans="2:2" x14ac:dyDescent="0.25">
      <c r="B14733" s="9"/>
    </row>
    <row r="14734" spans="2:2" x14ac:dyDescent="0.25">
      <c r="B14734" s="9"/>
    </row>
    <row r="14735" spans="2:2" x14ac:dyDescent="0.25">
      <c r="B14735" s="9"/>
    </row>
    <row r="14736" spans="2:2" x14ac:dyDescent="0.25">
      <c r="B14736" s="9"/>
    </row>
    <row r="14737" spans="2:2" x14ac:dyDescent="0.25">
      <c r="B14737" s="9"/>
    </row>
    <row r="14738" spans="2:2" x14ac:dyDescent="0.25">
      <c r="B14738" s="9"/>
    </row>
    <row r="14739" spans="2:2" x14ac:dyDescent="0.25">
      <c r="B14739" s="9"/>
    </row>
    <row r="14740" spans="2:2" x14ac:dyDescent="0.25">
      <c r="B14740" s="9"/>
    </row>
    <row r="14741" spans="2:2" x14ac:dyDescent="0.25">
      <c r="B14741" s="9"/>
    </row>
    <row r="14742" spans="2:2" x14ac:dyDescent="0.25">
      <c r="B14742" s="9"/>
    </row>
    <row r="14743" spans="2:2" x14ac:dyDescent="0.25">
      <c r="B14743" s="9"/>
    </row>
    <row r="14744" spans="2:2" x14ac:dyDescent="0.25">
      <c r="B14744" s="9"/>
    </row>
    <row r="14745" spans="2:2" x14ac:dyDescent="0.25">
      <c r="B14745" s="9"/>
    </row>
    <row r="14746" spans="2:2" x14ac:dyDescent="0.25">
      <c r="B14746" s="9"/>
    </row>
    <row r="14747" spans="2:2" x14ac:dyDescent="0.25">
      <c r="B14747" s="9"/>
    </row>
    <row r="14748" spans="2:2" x14ac:dyDescent="0.25">
      <c r="B14748" s="9"/>
    </row>
    <row r="14749" spans="2:2" x14ac:dyDescent="0.25">
      <c r="B14749" s="9"/>
    </row>
    <row r="14750" spans="2:2" x14ac:dyDescent="0.25">
      <c r="B14750" s="9"/>
    </row>
    <row r="14751" spans="2:2" x14ac:dyDescent="0.25">
      <c r="B14751" s="9"/>
    </row>
    <row r="14752" spans="2:2" x14ac:dyDescent="0.25">
      <c r="B14752" s="9"/>
    </row>
    <row r="14753" spans="2:2" x14ac:dyDescent="0.25">
      <c r="B14753" s="9"/>
    </row>
    <row r="14754" spans="2:2" x14ac:dyDescent="0.25">
      <c r="B14754" s="9"/>
    </row>
    <row r="14755" spans="2:2" x14ac:dyDescent="0.25">
      <c r="B14755" s="9"/>
    </row>
    <row r="14756" spans="2:2" x14ac:dyDescent="0.25">
      <c r="B14756" s="9"/>
    </row>
    <row r="14757" spans="2:2" x14ac:dyDescent="0.25">
      <c r="B14757" s="9"/>
    </row>
    <row r="14758" spans="2:2" x14ac:dyDescent="0.25">
      <c r="B14758" s="9"/>
    </row>
    <row r="14759" spans="2:2" x14ac:dyDescent="0.25">
      <c r="B14759" s="9"/>
    </row>
    <row r="14760" spans="2:2" x14ac:dyDescent="0.25">
      <c r="B14760" s="9"/>
    </row>
    <row r="14761" spans="2:2" x14ac:dyDescent="0.25">
      <c r="B14761" s="9"/>
    </row>
    <row r="14762" spans="2:2" x14ac:dyDescent="0.25">
      <c r="B14762" s="9"/>
    </row>
    <row r="14763" spans="2:2" x14ac:dyDescent="0.25">
      <c r="B14763" s="9"/>
    </row>
    <row r="14764" spans="2:2" x14ac:dyDescent="0.25">
      <c r="B14764" s="9"/>
    </row>
    <row r="14765" spans="2:2" x14ac:dyDescent="0.25">
      <c r="B14765" s="9"/>
    </row>
    <row r="14766" spans="2:2" x14ac:dyDescent="0.25">
      <c r="B14766" s="9"/>
    </row>
    <row r="14767" spans="2:2" x14ac:dyDescent="0.25">
      <c r="B14767" s="9"/>
    </row>
    <row r="14768" spans="2:2" x14ac:dyDescent="0.25">
      <c r="B14768" s="9"/>
    </row>
    <row r="14769" spans="2:2" x14ac:dyDescent="0.25">
      <c r="B14769" s="9"/>
    </row>
    <row r="14770" spans="2:2" x14ac:dyDescent="0.25">
      <c r="B14770" s="9"/>
    </row>
    <row r="14771" spans="2:2" x14ac:dyDescent="0.25">
      <c r="B14771" s="9"/>
    </row>
    <row r="14772" spans="2:2" x14ac:dyDescent="0.25">
      <c r="B14772" s="9"/>
    </row>
    <row r="14773" spans="2:2" x14ac:dyDescent="0.25">
      <c r="B14773" s="9"/>
    </row>
    <row r="14774" spans="2:2" x14ac:dyDescent="0.25">
      <c r="B14774" s="9"/>
    </row>
    <row r="14775" spans="2:2" x14ac:dyDescent="0.25">
      <c r="B14775" s="9"/>
    </row>
    <row r="14776" spans="2:2" x14ac:dyDescent="0.25">
      <c r="B14776" s="9"/>
    </row>
    <row r="14777" spans="2:2" x14ac:dyDescent="0.25">
      <c r="B14777" s="9"/>
    </row>
    <row r="14778" spans="2:2" x14ac:dyDescent="0.25">
      <c r="B14778" s="9"/>
    </row>
    <row r="14779" spans="2:2" x14ac:dyDescent="0.25">
      <c r="B14779" s="9"/>
    </row>
    <row r="14780" spans="2:2" x14ac:dyDescent="0.25">
      <c r="B14780" s="9"/>
    </row>
    <row r="14781" spans="2:2" x14ac:dyDescent="0.25">
      <c r="B14781" s="9"/>
    </row>
    <row r="14782" spans="2:2" x14ac:dyDescent="0.25">
      <c r="B14782" s="9"/>
    </row>
    <row r="14783" spans="2:2" x14ac:dyDescent="0.25">
      <c r="B14783" s="9"/>
    </row>
    <row r="14784" spans="2:2" x14ac:dyDescent="0.25">
      <c r="B14784" s="9"/>
    </row>
    <row r="14785" spans="2:2" x14ac:dyDescent="0.25">
      <c r="B14785" s="9"/>
    </row>
    <row r="14786" spans="2:2" x14ac:dyDescent="0.25">
      <c r="B14786" s="9"/>
    </row>
    <row r="14787" spans="2:2" x14ac:dyDescent="0.25">
      <c r="B14787" s="9"/>
    </row>
    <row r="14788" spans="2:2" x14ac:dyDescent="0.25">
      <c r="B14788" s="9"/>
    </row>
    <row r="14789" spans="2:2" x14ac:dyDescent="0.25">
      <c r="B14789" s="9"/>
    </row>
    <row r="14790" spans="2:2" x14ac:dyDescent="0.25">
      <c r="B14790" s="9"/>
    </row>
    <row r="14791" spans="2:2" x14ac:dyDescent="0.25">
      <c r="B14791" s="9"/>
    </row>
    <row r="14792" spans="2:2" x14ac:dyDescent="0.25">
      <c r="B14792" s="9"/>
    </row>
    <row r="14793" spans="2:2" x14ac:dyDescent="0.25">
      <c r="B14793" s="9"/>
    </row>
    <row r="14794" spans="2:2" x14ac:dyDescent="0.25">
      <c r="B14794" s="9"/>
    </row>
    <row r="14795" spans="2:2" x14ac:dyDescent="0.25">
      <c r="B14795" s="9"/>
    </row>
    <row r="14796" spans="2:2" x14ac:dyDescent="0.25">
      <c r="B14796" s="9"/>
    </row>
    <row r="14797" spans="2:2" x14ac:dyDescent="0.25">
      <c r="B14797" s="9"/>
    </row>
    <row r="14798" spans="2:2" x14ac:dyDescent="0.25">
      <c r="B14798" s="9"/>
    </row>
    <row r="14799" spans="2:2" x14ac:dyDescent="0.25">
      <c r="B14799" s="9"/>
    </row>
    <row r="14800" spans="2:2" x14ac:dyDescent="0.25">
      <c r="B14800" s="9"/>
    </row>
    <row r="14801" spans="2:2" x14ac:dyDescent="0.25">
      <c r="B14801" s="9"/>
    </row>
    <row r="14802" spans="2:2" x14ac:dyDescent="0.25">
      <c r="B14802" s="9"/>
    </row>
    <row r="14803" spans="2:2" x14ac:dyDescent="0.25">
      <c r="B14803" s="9"/>
    </row>
    <row r="14804" spans="2:2" x14ac:dyDescent="0.25">
      <c r="B14804" s="9"/>
    </row>
    <row r="14805" spans="2:2" x14ac:dyDescent="0.25">
      <c r="B14805" s="9"/>
    </row>
    <row r="14806" spans="2:2" x14ac:dyDescent="0.25">
      <c r="B14806" s="9"/>
    </row>
    <row r="14807" spans="2:2" x14ac:dyDescent="0.25">
      <c r="B14807" s="9"/>
    </row>
    <row r="14808" spans="2:2" x14ac:dyDescent="0.25">
      <c r="B14808" s="9"/>
    </row>
    <row r="14809" spans="2:2" x14ac:dyDescent="0.25">
      <c r="B14809" s="9"/>
    </row>
    <row r="14810" spans="2:2" x14ac:dyDescent="0.25">
      <c r="B14810" s="9"/>
    </row>
    <row r="14811" spans="2:2" x14ac:dyDescent="0.25">
      <c r="B14811" s="9"/>
    </row>
    <row r="14812" spans="2:2" x14ac:dyDescent="0.25">
      <c r="B14812" s="9"/>
    </row>
    <row r="14813" spans="2:2" x14ac:dyDescent="0.25">
      <c r="B14813" s="9"/>
    </row>
    <row r="14814" spans="2:2" x14ac:dyDescent="0.25">
      <c r="B14814" s="9"/>
    </row>
    <row r="14815" spans="2:2" x14ac:dyDescent="0.25">
      <c r="B14815" s="9"/>
    </row>
    <row r="14816" spans="2:2" x14ac:dyDescent="0.25">
      <c r="B14816" s="9"/>
    </row>
    <row r="14817" spans="2:2" x14ac:dyDescent="0.25">
      <c r="B14817" s="9"/>
    </row>
    <row r="14818" spans="2:2" x14ac:dyDescent="0.25">
      <c r="B14818" s="9"/>
    </row>
    <row r="14819" spans="2:2" x14ac:dyDescent="0.25">
      <c r="B14819" s="9"/>
    </row>
    <row r="14820" spans="2:2" x14ac:dyDescent="0.25">
      <c r="B14820" s="9"/>
    </row>
    <row r="14821" spans="2:2" x14ac:dyDescent="0.25">
      <c r="B14821" s="9"/>
    </row>
    <row r="14822" spans="2:2" x14ac:dyDescent="0.25">
      <c r="B14822" s="9"/>
    </row>
    <row r="14823" spans="2:2" x14ac:dyDescent="0.25">
      <c r="B14823" s="9"/>
    </row>
    <row r="14824" spans="2:2" x14ac:dyDescent="0.25">
      <c r="B14824" s="9"/>
    </row>
    <row r="14825" spans="2:2" x14ac:dyDescent="0.25">
      <c r="B14825" s="9"/>
    </row>
    <row r="14826" spans="2:2" x14ac:dyDescent="0.25">
      <c r="B14826" s="9"/>
    </row>
    <row r="14827" spans="2:2" x14ac:dyDescent="0.25">
      <c r="B14827" s="9"/>
    </row>
    <row r="14828" spans="2:2" x14ac:dyDescent="0.25">
      <c r="B14828" s="9"/>
    </row>
    <row r="14829" spans="2:2" x14ac:dyDescent="0.25">
      <c r="B14829" s="9"/>
    </row>
    <row r="14830" spans="2:2" x14ac:dyDescent="0.25">
      <c r="B14830" s="9"/>
    </row>
    <row r="14831" spans="2:2" x14ac:dyDescent="0.25">
      <c r="B14831" s="9"/>
    </row>
    <row r="14832" spans="2:2" x14ac:dyDescent="0.25">
      <c r="B14832" s="9"/>
    </row>
    <row r="14833" spans="2:2" x14ac:dyDescent="0.25">
      <c r="B14833" s="9"/>
    </row>
    <row r="14834" spans="2:2" x14ac:dyDescent="0.25">
      <c r="B14834" s="9"/>
    </row>
    <row r="14835" spans="2:2" x14ac:dyDescent="0.25">
      <c r="B14835" s="9"/>
    </row>
    <row r="14836" spans="2:2" x14ac:dyDescent="0.25">
      <c r="B14836" s="9"/>
    </row>
    <row r="14837" spans="2:2" x14ac:dyDescent="0.25">
      <c r="B14837" s="9"/>
    </row>
    <row r="14838" spans="2:2" x14ac:dyDescent="0.25">
      <c r="B14838" s="9"/>
    </row>
    <row r="14839" spans="2:2" x14ac:dyDescent="0.25">
      <c r="B14839" s="9"/>
    </row>
    <row r="14840" spans="2:2" x14ac:dyDescent="0.25">
      <c r="B14840" s="9"/>
    </row>
    <row r="14841" spans="2:2" x14ac:dyDescent="0.25">
      <c r="B14841" s="9"/>
    </row>
    <row r="14842" spans="2:2" x14ac:dyDescent="0.25">
      <c r="B14842" s="9"/>
    </row>
    <row r="14843" spans="2:2" x14ac:dyDescent="0.25">
      <c r="B14843" s="9"/>
    </row>
    <row r="14844" spans="2:2" x14ac:dyDescent="0.25">
      <c r="B14844" s="9"/>
    </row>
    <row r="14845" spans="2:2" x14ac:dyDescent="0.25">
      <c r="B14845" s="9"/>
    </row>
    <row r="14846" spans="2:2" x14ac:dyDescent="0.25">
      <c r="B14846" s="9"/>
    </row>
    <row r="14847" spans="2:2" x14ac:dyDescent="0.25">
      <c r="B14847" s="9"/>
    </row>
    <row r="14848" spans="2:2" x14ac:dyDescent="0.25">
      <c r="B14848" s="9"/>
    </row>
    <row r="14849" spans="2:2" x14ac:dyDescent="0.25">
      <c r="B14849" s="9"/>
    </row>
    <row r="14850" spans="2:2" x14ac:dyDescent="0.25">
      <c r="B14850" s="9"/>
    </row>
    <row r="14851" spans="2:2" x14ac:dyDescent="0.25">
      <c r="B14851" s="9"/>
    </row>
    <row r="14852" spans="2:2" x14ac:dyDescent="0.25">
      <c r="B14852" s="9"/>
    </row>
    <row r="14853" spans="2:2" x14ac:dyDescent="0.25">
      <c r="B14853" s="9"/>
    </row>
    <row r="14854" spans="2:2" x14ac:dyDescent="0.25">
      <c r="B14854" s="9"/>
    </row>
    <row r="14855" spans="2:2" x14ac:dyDescent="0.25">
      <c r="B14855" s="9"/>
    </row>
    <row r="14856" spans="2:2" x14ac:dyDescent="0.25">
      <c r="B14856" s="9"/>
    </row>
    <row r="14857" spans="2:2" x14ac:dyDescent="0.25">
      <c r="B14857" s="9"/>
    </row>
    <row r="14858" spans="2:2" x14ac:dyDescent="0.25">
      <c r="B14858" s="9"/>
    </row>
    <row r="14859" spans="2:2" x14ac:dyDescent="0.25">
      <c r="B14859" s="9"/>
    </row>
    <row r="14860" spans="2:2" x14ac:dyDescent="0.25">
      <c r="B14860" s="9"/>
    </row>
    <row r="14861" spans="2:2" x14ac:dyDescent="0.25">
      <c r="B14861" s="9"/>
    </row>
    <row r="14862" spans="2:2" x14ac:dyDescent="0.25">
      <c r="B14862" s="9"/>
    </row>
    <row r="14863" spans="2:2" x14ac:dyDescent="0.25">
      <c r="B14863" s="9"/>
    </row>
    <row r="14864" spans="2:2" x14ac:dyDescent="0.25">
      <c r="B14864" s="9"/>
    </row>
    <row r="14865" spans="2:2" x14ac:dyDescent="0.25">
      <c r="B14865" s="9"/>
    </row>
    <row r="14866" spans="2:2" x14ac:dyDescent="0.25">
      <c r="B14866" s="9"/>
    </row>
    <row r="14867" spans="2:2" x14ac:dyDescent="0.25">
      <c r="B14867" s="9"/>
    </row>
    <row r="14868" spans="2:2" x14ac:dyDescent="0.25">
      <c r="B14868" s="9"/>
    </row>
    <row r="14869" spans="2:2" x14ac:dyDescent="0.25">
      <c r="B14869" s="9"/>
    </row>
    <row r="14870" spans="2:2" x14ac:dyDescent="0.25">
      <c r="B14870" s="9"/>
    </row>
    <row r="14871" spans="2:2" x14ac:dyDescent="0.25">
      <c r="B14871" s="9"/>
    </row>
    <row r="14872" spans="2:2" x14ac:dyDescent="0.25">
      <c r="B14872" s="9"/>
    </row>
    <row r="14873" spans="2:2" x14ac:dyDescent="0.25">
      <c r="B14873" s="9"/>
    </row>
    <row r="14874" spans="2:2" x14ac:dyDescent="0.25">
      <c r="B14874" s="9"/>
    </row>
    <row r="14875" spans="2:2" x14ac:dyDescent="0.25">
      <c r="B14875" s="9"/>
    </row>
    <row r="14876" spans="2:2" x14ac:dyDescent="0.25">
      <c r="B14876" s="9"/>
    </row>
    <row r="14877" spans="2:2" x14ac:dyDescent="0.25">
      <c r="B14877" s="9"/>
    </row>
    <row r="14878" spans="2:2" x14ac:dyDescent="0.25">
      <c r="B14878" s="9"/>
    </row>
    <row r="14879" spans="2:2" x14ac:dyDescent="0.25">
      <c r="B14879" s="9"/>
    </row>
    <row r="14880" spans="2:2" x14ac:dyDescent="0.25">
      <c r="B14880" s="9"/>
    </row>
    <row r="14881" spans="2:2" x14ac:dyDescent="0.25">
      <c r="B14881" s="9"/>
    </row>
    <row r="14882" spans="2:2" x14ac:dyDescent="0.25">
      <c r="B14882" s="9"/>
    </row>
    <row r="14883" spans="2:2" x14ac:dyDescent="0.25">
      <c r="B14883" s="9"/>
    </row>
    <row r="14884" spans="2:2" x14ac:dyDescent="0.25">
      <c r="B14884" s="9"/>
    </row>
    <row r="14885" spans="2:2" x14ac:dyDescent="0.25">
      <c r="B14885" s="9"/>
    </row>
    <row r="14886" spans="2:2" x14ac:dyDescent="0.25">
      <c r="B14886" s="9"/>
    </row>
    <row r="14887" spans="2:2" x14ac:dyDescent="0.25">
      <c r="B14887" s="9"/>
    </row>
    <row r="14888" spans="2:2" x14ac:dyDescent="0.25">
      <c r="B14888" s="9"/>
    </row>
    <row r="14889" spans="2:2" x14ac:dyDescent="0.25">
      <c r="B14889" s="9"/>
    </row>
    <row r="14890" spans="2:2" x14ac:dyDescent="0.25">
      <c r="B14890" s="9"/>
    </row>
    <row r="14891" spans="2:2" x14ac:dyDescent="0.25">
      <c r="B14891" s="9"/>
    </row>
    <row r="14892" spans="2:2" x14ac:dyDescent="0.25">
      <c r="B14892" s="9"/>
    </row>
    <row r="14893" spans="2:2" x14ac:dyDescent="0.25">
      <c r="B14893" s="9"/>
    </row>
    <row r="14894" spans="2:2" x14ac:dyDescent="0.25">
      <c r="B14894" s="9"/>
    </row>
    <row r="14895" spans="2:2" x14ac:dyDescent="0.25">
      <c r="B14895" s="9"/>
    </row>
    <row r="14896" spans="2:2" x14ac:dyDescent="0.25">
      <c r="B14896" s="9"/>
    </row>
    <row r="14897" spans="2:2" x14ac:dyDescent="0.25">
      <c r="B14897" s="9"/>
    </row>
    <row r="14898" spans="2:2" x14ac:dyDescent="0.25">
      <c r="B14898" s="9"/>
    </row>
    <row r="14899" spans="2:2" x14ac:dyDescent="0.25">
      <c r="B14899" s="9"/>
    </row>
    <row r="14900" spans="2:2" x14ac:dyDescent="0.25">
      <c r="B14900" s="9"/>
    </row>
    <row r="14901" spans="2:2" x14ac:dyDescent="0.25">
      <c r="B14901" s="9"/>
    </row>
    <row r="14902" spans="2:2" x14ac:dyDescent="0.25">
      <c r="B14902" s="9"/>
    </row>
    <row r="14903" spans="2:2" x14ac:dyDescent="0.25">
      <c r="B14903" s="9"/>
    </row>
    <row r="14904" spans="2:2" x14ac:dyDescent="0.25">
      <c r="B14904" s="9"/>
    </row>
    <row r="14905" spans="2:2" x14ac:dyDescent="0.25">
      <c r="B14905" s="9"/>
    </row>
    <row r="14906" spans="2:2" x14ac:dyDescent="0.25">
      <c r="B14906" s="9"/>
    </row>
    <row r="14907" spans="2:2" x14ac:dyDescent="0.25">
      <c r="B14907" s="9"/>
    </row>
    <row r="14908" spans="2:2" x14ac:dyDescent="0.25">
      <c r="B14908" s="9"/>
    </row>
    <row r="14909" spans="2:2" x14ac:dyDescent="0.25">
      <c r="B14909" s="9"/>
    </row>
    <row r="14910" spans="2:2" x14ac:dyDescent="0.25">
      <c r="B14910" s="9"/>
    </row>
    <row r="14911" spans="2:2" x14ac:dyDescent="0.25">
      <c r="B14911" s="9"/>
    </row>
    <row r="14912" spans="2:2" x14ac:dyDescent="0.25">
      <c r="B14912" s="9"/>
    </row>
    <row r="14913" spans="2:2" x14ac:dyDescent="0.25">
      <c r="B14913" s="9"/>
    </row>
    <row r="14914" spans="2:2" x14ac:dyDescent="0.25">
      <c r="B14914" s="9"/>
    </row>
    <row r="14915" spans="2:2" x14ac:dyDescent="0.25">
      <c r="B14915" s="9"/>
    </row>
    <row r="14916" spans="2:2" x14ac:dyDescent="0.25">
      <c r="B14916" s="9"/>
    </row>
    <row r="14917" spans="2:2" x14ac:dyDescent="0.25">
      <c r="B14917" s="9"/>
    </row>
    <row r="14918" spans="2:2" x14ac:dyDescent="0.25">
      <c r="B14918" s="9"/>
    </row>
    <row r="14919" spans="2:2" x14ac:dyDescent="0.25">
      <c r="B14919" s="9"/>
    </row>
    <row r="14920" spans="2:2" x14ac:dyDescent="0.25">
      <c r="B14920" s="9"/>
    </row>
    <row r="14921" spans="2:2" x14ac:dyDescent="0.25">
      <c r="B14921" s="9"/>
    </row>
    <row r="14922" spans="2:2" x14ac:dyDescent="0.25">
      <c r="B14922" s="9"/>
    </row>
    <row r="14923" spans="2:2" x14ac:dyDescent="0.25">
      <c r="B14923" s="9"/>
    </row>
    <row r="14924" spans="2:2" x14ac:dyDescent="0.25">
      <c r="B14924" s="9"/>
    </row>
    <row r="14925" spans="2:2" x14ac:dyDescent="0.25">
      <c r="B14925" s="9"/>
    </row>
    <row r="14926" spans="2:2" x14ac:dyDescent="0.25">
      <c r="B14926" s="9"/>
    </row>
    <row r="14927" spans="2:2" x14ac:dyDescent="0.25">
      <c r="B14927" s="9"/>
    </row>
    <row r="14928" spans="2:2" x14ac:dyDescent="0.25">
      <c r="B14928" s="9"/>
    </row>
    <row r="14929" spans="2:2" x14ac:dyDescent="0.25">
      <c r="B14929" s="9"/>
    </row>
    <row r="14930" spans="2:2" x14ac:dyDescent="0.25">
      <c r="B14930" s="9"/>
    </row>
    <row r="14931" spans="2:2" x14ac:dyDescent="0.25">
      <c r="B14931" s="9"/>
    </row>
    <row r="14932" spans="2:2" x14ac:dyDescent="0.25">
      <c r="B14932" s="9"/>
    </row>
    <row r="14933" spans="2:2" x14ac:dyDescent="0.25">
      <c r="B14933" s="9"/>
    </row>
    <row r="14934" spans="2:2" x14ac:dyDescent="0.25">
      <c r="B14934" s="9"/>
    </row>
    <row r="14935" spans="2:2" x14ac:dyDescent="0.25">
      <c r="B14935" s="9"/>
    </row>
    <row r="14936" spans="2:2" x14ac:dyDescent="0.25">
      <c r="B14936" s="9"/>
    </row>
    <row r="14937" spans="2:2" x14ac:dyDescent="0.25">
      <c r="B14937" s="9"/>
    </row>
    <row r="14938" spans="2:2" x14ac:dyDescent="0.25">
      <c r="B14938" s="9"/>
    </row>
    <row r="14939" spans="2:2" x14ac:dyDescent="0.25">
      <c r="B14939" s="9"/>
    </row>
    <row r="14940" spans="2:2" x14ac:dyDescent="0.25">
      <c r="B14940" s="9"/>
    </row>
    <row r="14941" spans="2:2" x14ac:dyDescent="0.25">
      <c r="B14941" s="9"/>
    </row>
    <row r="14942" spans="2:2" x14ac:dyDescent="0.25">
      <c r="B14942" s="9"/>
    </row>
    <row r="14943" spans="2:2" x14ac:dyDescent="0.25">
      <c r="B14943" s="9"/>
    </row>
    <row r="14944" spans="2:2" x14ac:dyDescent="0.25">
      <c r="B14944" s="9"/>
    </row>
    <row r="14945" spans="2:2" x14ac:dyDescent="0.25">
      <c r="B14945" s="9"/>
    </row>
    <row r="14946" spans="2:2" x14ac:dyDescent="0.25">
      <c r="B14946" s="9"/>
    </row>
    <row r="14947" spans="2:2" x14ac:dyDescent="0.25">
      <c r="B14947" s="9"/>
    </row>
    <row r="14948" spans="2:2" x14ac:dyDescent="0.25">
      <c r="B14948" s="9"/>
    </row>
    <row r="14949" spans="2:2" x14ac:dyDescent="0.25">
      <c r="B14949" s="9"/>
    </row>
    <row r="14950" spans="2:2" x14ac:dyDescent="0.25">
      <c r="B14950" s="9"/>
    </row>
    <row r="14951" spans="2:2" x14ac:dyDescent="0.25">
      <c r="B14951" s="9"/>
    </row>
    <row r="14952" spans="2:2" x14ac:dyDescent="0.25">
      <c r="B14952" s="9"/>
    </row>
    <row r="14953" spans="2:2" x14ac:dyDescent="0.25">
      <c r="B14953" s="9"/>
    </row>
    <row r="14954" spans="2:2" x14ac:dyDescent="0.25">
      <c r="B14954" s="9"/>
    </row>
    <row r="14955" spans="2:2" x14ac:dyDescent="0.25">
      <c r="B14955" s="9"/>
    </row>
    <row r="14956" spans="2:2" x14ac:dyDescent="0.25">
      <c r="B14956" s="9"/>
    </row>
    <row r="14957" spans="2:2" x14ac:dyDescent="0.25">
      <c r="B14957" s="9"/>
    </row>
    <row r="14958" spans="2:2" x14ac:dyDescent="0.25">
      <c r="B14958" s="9"/>
    </row>
    <row r="14959" spans="2:2" x14ac:dyDescent="0.25">
      <c r="B14959" s="9"/>
    </row>
    <row r="14960" spans="2:2" x14ac:dyDescent="0.25">
      <c r="B14960" s="9"/>
    </row>
    <row r="14961" spans="2:2" x14ac:dyDescent="0.25">
      <c r="B14961" s="9"/>
    </row>
    <row r="14962" spans="2:2" x14ac:dyDescent="0.25">
      <c r="B14962" s="9"/>
    </row>
    <row r="14963" spans="2:2" x14ac:dyDescent="0.25">
      <c r="B14963" s="9"/>
    </row>
    <row r="14964" spans="2:2" x14ac:dyDescent="0.25">
      <c r="B14964" s="9"/>
    </row>
    <row r="14965" spans="2:2" x14ac:dyDescent="0.25">
      <c r="B14965" s="9"/>
    </row>
    <row r="14966" spans="2:2" x14ac:dyDescent="0.25">
      <c r="B14966" s="9"/>
    </row>
    <row r="14967" spans="2:2" x14ac:dyDescent="0.25">
      <c r="B14967" s="9"/>
    </row>
    <row r="14968" spans="2:2" x14ac:dyDescent="0.25">
      <c r="B14968" s="9"/>
    </row>
    <row r="14969" spans="2:2" x14ac:dyDescent="0.25">
      <c r="B14969" s="9"/>
    </row>
    <row r="14970" spans="2:2" x14ac:dyDescent="0.25">
      <c r="B14970" s="9"/>
    </row>
    <row r="14971" spans="2:2" x14ac:dyDescent="0.25">
      <c r="B14971" s="9"/>
    </row>
    <row r="14972" spans="2:2" x14ac:dyDescent="0.25">
      <c r="B14972" s="9"/>
    </row>
    <row r="14973" spans="2:2" x14ac:dyDescent="0.25">
      <c r="B14973" s="9"/>
    </row>
    <row r="14974" spans="2:2" x14ac:dyDescent="0.25">
      <c r="B14974" s="9"/>
    </row>
    <row r="14975" spans="2:2" x14ac:dyDescent="0.25">
      <c r="B14975" s="9"/>
    </row>
    <row r="14976" spans="2:2" x14ac:dyDescent="0.25">
      <c r="B14976" s="9"/>
    </row>
    <row r="14977" spans="2:2" x14ac:dyDescent="0.25">
      <c r="B14977" s="9"/>
    </row>
    <row r="14978" spans="2:2" x14ac:dyDescent="0.25">
      <c r="B14978" s="9"/>
    </row>
    <row r="14979" spans="2:2" x14ac:dyDescent="0.25">
      <c r="B14979" s="9"/>
    </row>
    <row r="14980" spans="2:2" x14ac:dyDescent="0.25">
      <c r="B14980" s="9"/>
    </row>
    <row r="14981" spans="2:2" x14ac:dyDescent="0.25">
      <c r="B14981" s="9"/>
    </row>
    <row r="14982" spans="2:2" x14ac:dyDescent="0.25">
      <c r="B14982" s="9"/>
    </row>
    <row r="14983" spans="2:2" x14ac:dyDescent="0.25">
      <c r="B14983" s="9"/>
    </row>
    <row r="14984" spans="2:2" x14ac:dyDescent="0.25">
      <c r="B14984" s="9"/>
    </row>
    <row r="14985" spans="2:2" x14ac:dyDescent="0.25">
      <c r="B14985" s="9"/>
    </row>
    <row r="14986" spans="2:2" x14ac:dyDescent="0.25">
      <c r="B14986" s="9"/>
    </row>
    <row r="14987" spans="2:2" x14ac:dyDescent="0.25">
      <c r="B14987" s="9"/>
    </row>
    <row r="14988" spans="2:2" x14ac:dyDescent="0.25">
      <c r="B14988" s="9"/>
    </row>
    <row r="14989" spans="2:2" x14ac:dyDescent="0.25">
      <c r="B14989" s="9"/>
    </row>
    <row r="14990" spans="2:2" x14ac:dyDescent="0.25">
      <c r="B14990" s="9"/>
    </row>
    <row r="14991" spans="2:2" x14ac:dyDescent="0.25">
      <c r="B14991" s="9"/>
    </row>
    <row r="14992" spans="2:2" x14ac:dyDescent="0.25">
      <c r="B14992" s="9"/>
    </row>
    <row r="14993" spans="2:2" x14ac:dyDescent="0.25">
      <c r="B14993" s="9"/>
    </row>
    <row r="14994" spans="2:2" x14ac:dyDescent="0.25">
      <c r="B14994" s="9"/>
    </row>
    <row r="14995" spans="2:2" x14ac:dyDescent="0.25">
      <c r="B14995" s="9"/>
    </row>
    <row r="14996" spans="2:2" x14ac:dyDescent="0.25">
      <c r="B14996" s="9"/>
    </row>
    <row r="14997" spans="2:2" x14ac:dyDescent="0.25">
      <c r="B14997" s="9"/>
    </row>
    <row r="14998" spans="2:2" x14ac:dyDescent="0.25">
      <c r="B14998" s="9"/>
    </row>
    <row r="14999" spans="2:2" x14ac:dyDescent="0.25">
      <c r="B14999" s="9"/>
    </row>
    <row r="15000" spans="2:2" x14ac:dyDescent="0.25">
      <c r="B15000" s="9"/>
    </row>
    <row r="15001" spans="2:2" x14ac:dyDescent="0.25">
      <c r="B15001" s="9"/>
    </row>
    <row r="15002" spans="2:2" x14ac:dyDescent="0.25">
      <c r="B15002" s="9"/>
    </row>
    <row r="15003" spans="2:2" x14ac:dyDescent="0.25">
      <c r="B15003" s="9"/>
    </row>
    <row r="15004" spans="2:2" x14ac:dyDescent="0.25">
      <c r="B15004" s="9"/>
    </row>
    <row r="15005" spans="2:2" x14ac:dyDescent="0.25">
      <c r="B15005" s="9"/>
    </row>
    <row r="15006" spans="2:2" x14ac:dyDescent="0.25">
      <c r="B15006" s="9"/>
    </row>
    <row r="15007" spans="2:2" x14ac:dyDescent="0.25">
      <c r="B15007" s="9"/>
    </row>
    <row r="15008" spans="2:2" x14ac:dyDescent="0.25">
      <c r="B15008" s="9"/>
    </row>
    <row r="15009" spans="2:2" x14ac:dyDescent="0.25">
      <c r="B15009" s="9"/>
    </row>
    <row r="15010" spans="2:2" x14ac:dyDescent="0.25">
      <c r="B15010" s="9"/>
    </row>
    <row r="15011" spans="2:2" x14ac:dyDescent="0.25">
      <c r="B15011" s="9"/>
    </row>
    <row r="15012" spans="2:2" x14ac:dyDescent="0.25">
      <c r="B15012" s="9"/>
    </row>
    <row r="15013" spans="2:2" x14ac:dyDescent="0.25">
      <c r="B15013" s="9"/>
    </row>
    <row r="15014" spans="2:2" x14ac:dyDescent="0.25">
      <c r="B15014" s="9"/>
    </row>
    <row r="15015" spans="2:2" x14ac:dyDescent="0.25">
      <c r="B15015" s="9"/>
    </row>
    <row r="15016" spans="2:2" x14ac:dyDescent="0.25">
      <c r="B15016" s="9"/>
    </row>
    <row r="15017" spans="2:2" x14ac:dyDescent="0.25">
      <c r="B15017" s="9"/>
    </row>
    <row r="15018" spans="2:2" x14ac:dyDescent="0.25">
      <c r="B15018" s="9"/>
    </row>
    <row r="15019" spans="2:2" x14ac:dyDescent="0.25">
      <c r="B15019" s="9"/>
    </row>
    <row r="15020" spans="2:2" x14ac:dyDescent="0.25">
      <c r="B15020" s="9"/>
    </row>
    <row r="15021" spans="2:2" x14ac:dyDescent="0.25">
      <c r="B15021" s="9"/>
    </row>
    <row r="15022" spans="2:2" x14ac:dyDescent="0.25">
      <c r="B15022" s="9"/>
    </row>
    <row r="15023" spans="2:2" x14ac:dyDescent="0.25">
      <c r="B15023" s="9"/>
    </row>
    <row r="15024" spans="2:2" x14ac:dyDescent="0.25">
      <c r="B15024" s="9"/>
    </row>
    <row r="15025" spans="2:2" x14ac:dyDescent="0.25">
      <c r="B15025" s="9"/>
    </row>
    <row r="15026" spans="2:2" x14ac:dyDescent="0.25">
      <c r="B15026" s="9"/>
    </row>
    <row r="15027" spans="2:2" x14ac:dyDescent="0.25">
      <c r="B15027" s="9"/>
    </row>
    <row r="15028" spans="2:2" x14ac:dyDescent="0.25">
      <c r="B15028" s="9"/>
    </row>
    <row r="15029" spans="2:2" x14ac:dyDescent="0.25">
      <c r="B15029" s="9"/>
    </row>
    <row r="15030" spans="2:2" x14ac:dyDescent="0.25">
      <c r="B15030" s="9"/>
    </row>
    <row r="15031" spans="2:2" x14ac:dyDescent="0.25">
      <c r="B15031" s="9"/>
    </row>
    <row r="15032" spans="2:2" x14ac:dyDescent="0.25">
      <c r="B15032" s="9"/>
    </row>
    <row r="15033" spans="2:2" x14ac:dyDescent="0.25">
      <c r="B15033" s="9"/>
    </row>
    <row r="15034" spans="2:2" x14ac:dyDescent="0.25">
      <c r="B15034" s="9"/>
    </row>
    <row r="15035" spans="2:2" x14ac:dyDescent="0.25">
      <c r="B15035" s="9"/>
    </row>
    <row r="15036" spans="2:2" x14ac:dyDescent="0.25">
      <c r="B15036" s="9"/>
    </row>
    <row r="15037" spans="2:2" x14ac:dyDescent="0.25">
      <c r="B15037" s="9"/>
    </row>
    <row r="15038" spans="2:2" x14ac:dyDescent="0.25">
      <c r="B15038" s="9"/>
    </row>
    <row r="15039" spans="2:2" x14ac:dyDescent="0.25">
      <c r="B15039" s="9"/>
    </row>
    <row r="15040" spans="2:2" x14ac:dyDescent="0.25">
      <c r="B15040" s="9"/>
    </row>
    <row r="15041" spans="2:2" x14ac:dyDescent="0.25">
      <c r="B15041" s="9"/>
    </row>
    <row r="15042" spans="2:2" x14ac:dyDescent="0.25">
      <c r="B15042" s="9"/>
    </row>
    <row r="15043" spans="2:2" x14ac:dyDescent="0.25">
      <c r="B15043" s="9"/>
    </row>
    <row r="15044" spans="2:2" x14ac:dyDescent="0.25">
      <c r="B15044" s="9"/>
    </row>
    <row r="15045" spans="2:2" x14ac:dyDescent="0.25">
      <c r="B15045" s="9"/>
    </row>
    <row r="15046" spans="2:2" x14ac:dyDescent="0.25">
      <c r="B15046" s="9"/>
    </row>
    <row r="15047" spans="2:2" x14ac:dyDescent="0.25">
      <c r="B15047" s="9"/>
    </row>
    <row r="15048" spans="2:2" x14ac:dyDescent="0.25">
      <c r="B15048" s="9"/>
    </row>
    <row r="15049" spans="2:2" x14ac:dyDescent="0.25">
      <c r="B15049" s="9"/>
    </row>
    <row r="15050" spans="2:2" x14ac:dyDescent="0.25">
      <c r="B15050" s="9"/>
    </row>
    <row r="15051" spans="2:2" x14ac:dyDescent="0.25">
      <c r="B15051" s="9"/>
    </row>
    <row r="15052" spans="2:2" x14ac:dyDescent="0.25">
      <c r="B15052" s="9"/>
    </row>
    <row r="15053" spans="2:2" x14ac:dyDescent="0.25">
      <c r="B15053" s="9"/>
    </row>
    <row r="15054" spans="2:2" x14ac:dyDescent="0.25">
      <c r="B15054" s="9"/>
    </row>
    <row r="15055" spans="2:2" x14ac:dyDescent="0.25">
      <c r="B15055" s="9"/>
    </row>
    <row r="15056" spans="2:2" x14ac:dyDescent="0.25">
      <c r="B15056" s="9"/>
    </row>
    <row r="15057" spans="2:2" x14ac:dyDescent="0.25">
      <c r="B15057" s="9"/>
    </row>
    <row r="15058" spans="2:2" x14ac:dyDescent="0.25">
      <c r="B15058" s="9"/>
    </row>
    <row r="15059" spans="2:2" x14ac:dyDescent="0.25">
      <c r="B15059" s="9"/>
    </row>
    <row r="15060" spans="2:2" x14ac:dyDescent="0.25">
      <c r="B15060" s="9"/>
    </row>
    <row r="15061" spans="2:2" x14ac:dyDescent="0.25">
      <c r="B15061" s="9"/>
    </row>
    <row r="15062" spans="2:2" x14ac:dyDescent="0.25">
      <c r="B15062" s="9"/>
    </row>
    <row r="15063" spans="2:2" x14ac:dyDescent="0.25">
      <c r="B15063" s="9"/>
    </row>
    <row r="15064" spans="2:2" x14ac:dyDescent="0.25">
      <c r="B15064" s="9"/>
    </row>
    <row r="15065" spans="2:2" x14ac:dyDescent="0.25">
      <c r="B15065" s="9"/>
    </row>
    <row r="15066" spans="2:2" x14ac:dyDescent="0.25">
      <c r="B15066" s="9"/>
    </row>
    <row r="15067" spans="2:2" x14ac:dyDescent="0.25">
      <c r="B15067" s="9"/>
    </row>
    <row r="15068" spans="2:2" x14ac:dyDescent="0.25">
      <c r="B15068" s="9"/>
    </row>
    <row r="15069" spans="2:2" x14ac:dyDescent="0.25">
      <c r="B15069" s="9"/>
    </row>
    <row r="15070" spans="2:2" x14ac:dyDescent="0.25">
      <c r="B15070" s="9"/>
    </row>
    <row r="15071" spans="2:2" x14ac:dyDescent="0.25">
      <c r="B15071" s="9"/>
    </row>
    <row r="15072" spans="2:2" x14ac:dyDescent="0.25">
      <c r="B15072" s="9"/>
    </row>
    <row r="15073" spans="2:2" x14ac:dyDescent="0.25">
      <c r="B15073" s="9"/>
    </row>
    <row r="15074" spans="2:2" x14ac:dyDescent="0.25">
      <c r="B15074" s="9"/>
    </row>
    <row r="15075" spans="2:2" x14ac:dyDescent="0.25">
      <c r="B15075" s="9"/>
    </row>
    <row r="15076" spans="2:2" x14ac:dyDescent="0.25">
      <c r="B15076" s="9"/>
    </row>
    <row r="15077" spans="2:2" x14ac:dyDescent="0.25">
      <c r="B15077" s="9"/>
    </row>
    <row r="15078" spans="2:2" x14ac:dyDescent="0.25">
      <c r="B15078" s="9"/>
    </row>
    <row r="15079" spans="2:2" x14ac:dyDescent="0.25">
      <c r="B15079" s="9"/>
    </row>
    <row r="15080" spans="2:2" x14ac:dyDescent="0.25">
      <c r="B15080" s="9"/>
    </row>
    <row r="15081" spans="2:2" x14ac:dyDescent="0.25">
      <c r="B15081" s="9"/>
    </row>
    <row r="15082" spans="2:2" x14ac:dyDescent="0.25">
      <c r="B15082" s="9"/>
    </row>
    <row r="15083" spans="2:2" x14ac:dyDescent="0.25">
      <c r="B15083" s="9"/>
    </row>
    <row r="15084" spans="2:2" x14ac:dyDescent="0.25">
      <c r="B15084" s="9"/>
    </row>
    <row r="15085" spans="2:2" x14ac:dyDescent="0.25">
      <c r="B15085" s="9"/>
    </row>
    <row r="15086" spans="2:2" x14ac:dyDescent="0.25">
      <c r="B15086" s="9"/>
    </row>
    <row r="15087" spans="2:2" x14ac:dyDescent="0.25">
      <c r="B15087" s="9"/>
    </row>
    <row r="15088" spans="2:2" x14ac:dyDescent="0.25">
      <c r="B15088" s="9"/>
    </row>
    <row r="15089" spans="2:2" x14ac:dyDescent="0.25">
      <c r="B15089" s="9"/>
    </row>
    <row r="15090" spans="2:2" x14ac:dyDescent="0.25">
      <c r="B15090" s="9"/>
    </row>
    <row r="15091" spans="2:2" x14ac:dyDescent="0.25">
      <c r="B15091" s="9"/>
    </row>
    <row r="15092" spans="2:2" x14ac:dyDescent="0.25">
      <c r="B15092" s="9"/>
    </row>
    <row r="15093" spans="2:2" x14ac:dyDescent="0.25">
      <c r="B15093" s="9"/>
    </row>
    <row r="15094" spans="2:2" x14ac:dyDescent="0.25">
      <c r="B15094" s="9"/>
    </row>
    <row r="15095" spans="2:2" x14ac:dyDescent="0.25">
      <c r="B15095" s="9"/>
    </row>
    <row r="15096" spans="2:2" x14ac:dyDescent="0.25">
      <c r="B15096" s="9"/>
    </row>
    <row r="15097" spans="2:2" x14ac:dyDescent="0.25">
      <c r="B15097" s="9"/>
    </row>
    <row r="15098" spans="2:2" x14ac:dyDescent="0.25">
      <c r="B15098" s="9"/>
    </row>
    <row r="15099" spans="2:2" x14ac:dyDescent="0.25">
      <c r="B15099" s="9"/>
    </row>
    <row r="15100" spans="2:2" x14ac:dyDescent="0.25">
      <c r="B15100" s="9"/>
    </row>
    <row r="15101" spans="2:2" x14ac:dyDescent="0.25">
      <c r="B15101" s="9"/>
    </row>
    <row r="15102" spans="2:2" x14ac:dyDescent="0.25">
      <c r="B15102" s="9"/>
    </row>
    <row r="15103" spans="2:2" x14ac:dyDescent="0.25">
      <c r="B15103" s="9"/>
    </row>
    <row r="15104" spans="2:2" x14ac:dyDescent="0.25">
      <c r="B15104" s="9"/>
    </row>
    <row r="15105" spans="2:2" x14ac:dyDescent="0.25">
      <c r="B15105" s="9"/>
    </row>
    <row r="15106" spans="2:2" x14ac:dyDescent="0.25">
      <c r="B15106" s="9"/>
    </row>
    <row r="15107" spans="2:2" x14ac:dyDescent="0.25">
      <c r="B15107" s="9"/>
    </row>
    <row r="15108" spans="2:2" x14ac:dyDescent="0.25">
      <c r="B15108" s="9"/>
    </row>
    <row r="15109" spans="2:2" x14ac:dyDescent="0.25">
      <c r="B15109" s="9"/>
    </row>
    <row r="15110" spans="2:2" x14ac:dyDescent="0.25">
      <c r="B15110" s="9"/>
    </row>
    <row r="15111" spans="2:2" x14ac:dyDescent="0.25">
      <c r="B15111" s="9"/>
    </row>
    <row r="15112" spans="2:2" x14ac:dyDescent="0.25">
      <c r="B15112" s="9"/>
    </row>
    <row r="15113" spans="2:2" x14ac:dyDescent="0.25">
      <c r="B15113" s="9"/>
    </row>
    <row r="15114" spans="2:2" x14ac:dyDescent="0.25">
      <c r="B15114" s="9"/>
    </row>
    <row r="15115" spans="2:2" x14ac:dyDescent="0.25">
      <c r="B15115" s="9"/>
    </row>
    <row r="15116" spans="2:2" x14ac:dyDescent="0.25">
      <c r="B15116" s="9"/>
    </row>
    <row r="15117" spans="2:2" x14ac:dyDescent="0.25">
      <c r="B15117" s="9"/>
    </row>
    <row r="15118" spans="2:2" x14ac:dyDescent="0.25">
      <c r="B15118" s="9"/>
    </row>
    <row r="15119" spans="2:2" x14ac:dyDescent="0.25">
      <c r="B15119" s="9"/>
    </row>
    <row r="15120" spans="2:2" x14ac:dyDescent="0.25">
      <c r="B15120" s="9"/>
    </row>
    <row r="15121" spans="2:2" x14ac:dyDescent="0.25">
      <c r="B15121" s="9"/>
    </row>
    <row r="15122" spans="2:2" x14ac:dyDescent="0.25">
      <c r="B15122" s="9"/>
    </row>
    <row r="15123" spans="2:2" x14ac:dyDescent="0.25">
      <c r="B15123" s="9"/>
    </row>
    <row r="15124" spans="2:2" x14ac:dyDescent="0.25">
      <c r="B15124" s="9"/>
    </row>
    <row r="15125" spans="2:2" x14ac:dyDescent="0.25">
      <c r="B15125" s="9"/>
    </row>
    <row r="15126" spans="2:2" x14ac:dyDescent="0.25">
      <c r="B15126" s="9"/>
    </row>
    <row r="15127" spans="2:2" x14ac:dyDescent="0.25">
      <c r="B15127" s="9"/>
    </row>
    <row r="15128" spans="2:2" x14ac:dyDescent="0.25">
      <c r="B15128" s="9"/>
    </row>
    <row r="15129" spans="2:2" x14ac:dyDescent="0.25">
      <c r="B15129" s="9"/>
    </row>
    <row r="15130" spans="2:2" x14ac:dyDescent="0.25">
      <c r="B15130" s="9"/>
    </row>
    <row r="15131" spans="2:2" x14ac:dyDescent="0.25">
      <c r="B15131" s="9"/>
    </row>
    <row r="15132" spans="2:2" x14ac:dyDescent="0.25">
      <c r="B15132" s="9"/>
    </row>
    <row r="15133" spans="2:2" x14ac:dyDescent="0.25">
      <c r="B15133" s="9"/>
    </row>
    <row r="15134" spans="2:2" x14ac:dyDescent="0.25">
      <c r="B15134" s="9"/>
    </row>
    <row r="15135" spans="2:2" x14ac:dyDescent="0.25">
      <c r="B15135" s="9"/>
    </row>
    <row r="15136" spans="2:2" x14ac:dyDescent="0.25">
      <c r="B15136" s="9"/>
    </row>
    <row r="15137" spans="2:2" x14ac:dyDescent="0.25">
      <c r="B15137" s="9"/>
    </row>
    <row r="15138" spans="2:2" x14ac:dyDescent="0.25">
      <c r="B15138" s="9"/>
    </row>
    <row r="15139" spans="2:2" x14ac:dyDescent="0.25">
      <c r="B15139" s="9"/>
    </row>
    <row r="15140" spans="2:2" x14ac:dyDescent="0.25">
      <c r="B15140" s="9"/>
    </row>
    <row r="15141" spans="2:2" x14ac:dyDescent="0.25">
      <c r="B15141" s="9"/>
    </row>
    <row r="15142" spans="2:2" x14ac:dyDescent="0.25">
      <c r="B15142" s="9"/>
    </row>
    <row r="15143" spans="2:2" x14ac:dyDescent="0.25">
      <c r="B15143" s="9"/>
    </row>
    <row r="15144" spans="2:2" x14ac:dyDescent="0.25">
      <c r="B15144" s="9"/>
    </row>
    <row r="15145" spans="2:2" x14ac:dyDescent="0.25">
      <c r="B15145" s="9"/>
    </row>
    <row r="15146" spans="2:2" x14ac:dyDescent="0.25">
      <c r="B15146" s="9"/>
    </row>
    <row r="15147" spans="2:2" x14ac:dyDescent="0.25">
      <c r="B15147" s="9"/>
    </row>
    <row r="15148" spans="2:2" x14ac:dyDescent="0.25">
      <c r="B15148" s="9"/>
    </row>
    <row r="15149" spans="2:2" x14ac:dyDescent="0.25">
      <c r="B15149" s="9"/>
    </row>
    <row r="15150" spans="2:2" x14ac:dyDescent="0.25">
      <c r="B15150" s="9"/>
    </row>
    <row r="15151" spans="2:2" x14ac:dyDescent="0.25">
      <c r="B15151" s="9"/>
    </row>
    <row r="15152" spans="2:2" x14ac:dyDescent="0.25">
      <c r="B15152" s="9"/>
    </row>
    <row r="15153" spans="2:2" x14ac:dyDescent="0.25">
      <c r="B15153" s="9"/>
    </row>
    <row r="15154" spans="2:2" x14ac:dyDescent="0.25">
      <c r="B15154" s="9"/>
    </row>
    <row r="15155" spans="2:2" x14ac:dyDescent="0.25">
      <c r="B15155" s="9"/>
    </row>
    <row r="15156" spans="2:2" x14ac:dyDescent="0.25">
      <c r="B15156" s="9"/>
    </row>
    <row r="15157" spans="2:2" x14ac:dyDescent="0.25">
      <c r="B15157" s="9"/>
    </row>
    <row r="15158" spans="2:2" x14ac:dyDescent="0.25">
      <c r="B15158" s="9"/>
    </row>
    <row r="15159" spans="2:2" x14ac:dyDescent="0.25">
      <c r="B15159" s="9"/>
    </row>
    <row r="15160" spans="2:2" x14ac:dyDescent="0.25">
      <c r="B15160" s="9"/>
    </row>
    <row r="15161" spans="2:2" x14ac:dyDescent="0.25">
      <c r="B15161" s="9"/>
    </row>
    <row r="15162" spans="2:2" x14ac:dyDescent="0.25">
      <c r="B15162" s="9"/>
    </row>
    <row r="15163" spans="2:2" x14ac:dyDescent="0.25">
      <c r="B15163" s="9"/>
    </row>
    <row r="15164" spans="2:2" x14ac:dyDescent="0.25">
      <c r="B15164" s="9"/>
    </row>
    <row r="15165" spans="2:2" x14ac:dyDescent="0.25">
      <c r="B15165" s="9"/>
    </row>
    <row r="15166" spans="2:2" x14ac:dyDescent="0.25">
      <c r="B15166" s="9"/>
    </row>
    <row r="15167" spans="2:2" x14ac:dyDescent="0.25">
      <c r="B15167" s="9"/>
    </row>
    <row r="15168" spans="2:2" x14ac:dyDescent="0.25">
      <c r="B15168" s="9"/>
    </row>
    <row r="15169" spans="2:2" x14ac:dyDescent="0.25">
      <c r="B15169" s="9"/>
    </row>
    <row r="15170" spans="2:2" x14ac:dyDescent="0.25">
      <c r="B15170" s="9"/>
    </row>
    <row r="15171" spans="2:2" x14ac:dyDescent="0.25">
      <c r="B15171" s="9"/>
    </row>
    <row r="15172" spans="2:2" x14ac:dyDescent="0.25">
      <c r="B15172" s="9"/>
    </row>
    <row r="15173" spans="2:2" x14ac:dyDescent="0.25">
      <c r="B15173" s="9"/>
    </row>
    <row r="15174" spans="2:2" x14ac:dyDescent="0.25">
      <c r="B15174" s="9"/>
    </row>
    <row r="15175" spans="2:2" x14ac:dyDescent="0.25">
      <c r="B15175" s="9"/>
    </row>
    <row r="15176" spans="2:2" x14ac:dyDescent="0.25">
      <c r="B15176" s="9"/>
    </row>
    <row r="15177" spans="2:2" x14ac:dyDescent="0.25">
      <c r="B15177" s="9"/>
    </row>
    <row r="15178" spans="2:2" x14ac:dyDescent="0.25">
      <c r="B15178" s="9"/>
    </row>
    <row r="15179" spans="2:2" x14ac:dyDescent="0.25">
      <c r="B15179" s="9"/>
    </row>
    <row r="15180" spans="2:2" x14ac:dyDescent="0.25">
      <c r="B15180" s="9"/>
    </row>
    <row r="15181" spans="2:2" x14ac:dyDescent="0.25">
      <c r="B15181" s="9"/>
    </row>
    <row r="15182" spans="2:2" x14ac:dyDescent="0.25">
      <c r="B15182" s="9"/>
    </row>
    <row r="15183" spans="2:2" x14ac:dyDescent="0.25">
      <c r="B15183" s="9"/>
    </row>
    <row r="15184" spans="2:2" x14ac:dyDescent="0.25">
      <c r="B15184" s="9"/>
    </row>
    <row r="15185" spans="2:2" x14ac:dyDescent="0.25">
      <c r="B15185" s="9"/>
    </row>
    <row r="15186" spans="2:2" x14ac:dyDescent="0.25">
      <c r="B15186" s="9"/>
    </row>
    <row r="15187" spans="2:2" x14ac:dyDescent="0.25">
      <c r="B15187" s="9"/>
    </row>
    <row r="15188" spans="2:2" x14ac:dyDescent="0.25">
      <c r="B15188" s="9"/>
    </row>
    <row r="15189" spans="2:2" x14ac:dyDescent="0.25">
      <c r="B15189" s="9"/>
    </row>
    <row r="15190" spans="2:2" x14ac:dyDescent="0.25">
      <c r="B15190" s="9"/>
    </row>
    <row r="15191" spans="2:2" x14ac:dyDescent="0.25">
      <c r="B15191" s="9"/>
    </row>
    <row r="15192" spans="2:2" x14ac:dyDescent="0.25">
      <c r="B15192" s="9"/>
    </row>
    <row r="15193" spans="2:2" x14ac:dyDescent="0.25">
      <c r="B15193" s="9"/>
    </row>
    <row r="15194" spans="2:2" x14ac:dyDescent="0.25">
      <c r="B15194" s="9"/>
    </row>
    <row r="15195" spans="2:2" x14ac:dyDescent="0.25">
      <c r="B15195" s="9"/>
    </row>
    <row r="15196" spans="2:2" x14ac:dyDescent="0.25">
      <c r="B15196" s="9"/>
    </row>
    <row r="15197" spans="2:2" x14ac:dyDescent="0.25">
      <c r="B15197" s="9"/>
    </row>
    <row r="15198" spans="2:2" x14ac:dyDescent="0.25">
      <c r="B15198" s="9"/>
    </row>
    <row r="15199" spans="2:2" x14ac:dyDescent="0.25">
      <c r="B15199" s="9"/>
    </row>
    <row r="15200" spans="2:2" x14ac:dyDescent="0.25">
      <c r="B15200" s="9"/>
    </row>
    <row r="15201" spans="2:2" x14ac:dyDescent="0.25">
      <c r="B15201" s="9"/>
    </row>
    <row r="15202" spans="2:2" x14ac:dyDescent="0.25">
      <c r="B15202" s="9"/>
    </row>
    <row r="15203" spans="2:2" x14ac:dyDescent="0.25">
      <c r="B15203" s="9"/>
    </row>
    <row r="15204" spans="2:2" x14ac:dyDescent="0.25">
      <c r="B15204" s="9"/>
    </row>
    <row r="15205" spans="2:2" x14ac:dyDescent="0.25">
      <c r="B15205" s="9"/>
    </row>
    <row r="15206" spans="2:2" x14ac:dyDescent="0.25">
      <c r="B15206" s="9"/>
    </row>
    <row r="15207" spans="2:2" x14ac:dyDescent="0.25">
      <c r="B15207" s="9"/>
    </row>
    <row r="15208" spans="2:2" x14ac:dyDescent="0.25">
      <c r="B15208" s="9"/>
    </row>
    <row r="15209" spans="2:2" x14ac:dyDescent="0.25">
      <c r="B15209" s="9"/>
    </row>
    <row r="15210" spans="2:2" x14ac:dyDescent="0.25">
      <c r="B15210" s="9"/>
    </row>
    <row r="15211" spans="2:2" x14ac:dyDescent="0.25">
      <c r="B15211" s="9"/>
    </row>
    <row r="15212" spans="2:2" x14ac:dyDescent="0.25">
      <c r="B15212" s="9"/>
    </row>
    <row r="15213" spans="2:2" x14ac:dyDescent="0.25">
      <c r="B15213" s="9"/>
    </row>
    <row r="15214" spans="2:2" x14ac:dyDescent="0.25">
      <c r="B15214" s="9"/>
    </row>
    <row r="15215" spans="2:2" x14ac:dyDescent="0.25">
      <c r="B15215" s="9"/>
    </row>
    <row r="15216" spans="2:2" x14ac:dyDescent="0.25">
      <c r="B15216" s="9"/>
    </row>
    <row r="15217" spans="2:2" x14ac:dyDescent="0.25">
      <c r="B15217" s="9"/>
    </row>
    <row r="15218" spans="2:2" x14ac:dyDescent="0.25">
      <c r="B15218" s="9"/>
    </row>
    <row r="15219" spans="2:2" x14ac:dyDescent="0.25">
      <c r="B15219" s="9"/>
    </row>
    <row r="15220" spans="2:2" x14ac:dyDescent="0.25">
      <c r="B15220" s="9"/>
    </row>
    <row r="15221" spans="2:2" x14ac:dyDescent="0.25">
      <c r="B15221" s="9"/>
    </row>
    <row r="15222" spans="2:2" x14ac:dyDescent="0.25">
      <c r="B15222" s="9"/>
    </row>
    <row r="15223" spans="2:2" x14ac:dyDescent="0.25">
      <c r="B15223" s="9"/>
    </row>
    <row r="15224" spans="2:2" x14ac:dyDescent="0.25">
      <c r="B15224" s="9"/>
    </row>
    <row r="15225" spans="2:2" x14ac:dyDescent="0.25">
      <c r="B15225" s="9"/>
    </row>
    <row r="15226" spans="2:2" x14ac:dyDescent="0.25">
      <c r="B15226" s="9"/>
    </row>
    <row r="15227" spans="2:2" x14ac:dyDescent="0.25">
      <c r="B15227" s="9"/>
    </row>
    <row r="15228" spans="2:2" x14ac:dyDescent="0.25">
      <c r="B15228" s="9"/>
    </row>
    <row r="15229" spans="2:2" x14ac:dyDescent="0.25">
      <c r="B15229" s="9"/>
    </row>
    <row r="15230" spans="2:2" x14ac:dyDescent="0.25">
      <c r="B15230" s="9"/>
    </row>
    <row r="15231" spans="2:2" x14ac:dyDescent="0.25">
      <c r="B15231" s="9"/>
    </row>
    <row r="15232" spans="2:2" x14ac:dyDescent="0.25">
      <c r="B15232" s="9"/>
    </row>
    <row r="15233" spans="2:2" x14ac:dyDescent="0.25">
      <c r="B15233" s="9"/>
    </row>
    <row r="15234" spans="2:2" x14ac:dyDescent="0.25">
      <c r="B15234" s="9"/>
    </row>
    <row r="15235" spans="2:2" x14ac:dyDescent="0.25">
      <c r="B15235" s="9"/>
    </row>
    <row r="15236" spans="2:2" x14ac:dyDescent="0.25">
      <c r="B15236" s="9"/>
    </row>
    <row r="15237" spans="2:2" x14ac:dyDescent="0.25">
      <c r="B15237" s="9"/>
    </row>
    <row r="15238" spans="2:2" x14ac:dyDescent="0.25">
      <c r="B15238" s="9"/>
    </row>
    <row r="15239" spans="2:2" x14ac:dyDescent="0.25">
      <c r="B15239" s="9"/>
    </row>
    <row r="15240" spans="2:2" x14ac:dyDescent="0.25">
      <c r="B15240" s="9"/>
    </row>
    <row r="15241" spans="2:2" x14ac:dyDescent="0.25">
      <c r="B15241" s="9"/>
    </row>
    <row r="15242" spans="2:2" x14ac:dyDescent="0.25">
      <c r="B15242" s="9"/>
    </row>
    <row r="15243" spans="2:2" x14ac:dyDescent="0.25">
      <c r="B15243" s="9"/>
    </row>
    <row r="15244" spans="2:2" x14ac:dyDescent="0.25">
      <c r="B15244" s="9"/>
    </row>
    <row r="15245" spans="2:2" x14ac:dyDescent="0.25">
      <c r="B15245" s="9"/>
    </row>
    <row r="15246" spans="2:2" x14ac:dyDescent="0.25">
      <c r="B15246" s="9"/>
    </row>
    <row r="15247" spans="2:2" x14ac:dyDescent="0.25">
      <c r="B15247" s="9"/>
    </row>
    <row r="15248" spans="2:2" x14ac:dyDescent="0.25">
      <c r="B15248" s="9"/>
    </row>
    <row r="15249" spans="2:2" x14ac:dyDescent="0.25">
      <c r="B15249" s="9"/>
    </row>
    <row r="15250" spans="2:2" x14ac:dyDescent="0.25">
      <c r="B15250" s="9"/>
    </row>
    <row r="15251" spans="2:2" x14ac:dyDescent="0.25">
      <c r="B15251" s="9"/>
    </row>
    <row r="15252" spans="2:2" x14ac:dyDescent="0.25">
      <c r="B15252" s="9"/>
    </row>
    <row r="15253" spans="2:2" x14ac:dyDescent="0.25">
      <c r="B15253" s="9"/>
    </row>
    <row r="15254" spans="2:2" x14ac:dyDescent="0.25">
      <c r="B15254" s="9"/>
    </row>
    <row r="15255" spans="2:2" x14ac:dyDescent="0.25">
      <c r="B15255" s="9"/>
    </row>
    <row r="15256" spans="2:2" x14ac:dyDescent="0.25">
      <c r="B15256" s="9"/>
    </row>
    <row r="15257" spans="2:2" x14ac:dyDescent="0.25">
      <c r="B15257" s="9"/>
    </row>
    <row r="15258" spans="2:2" x14ac:dyDescent="0.25">
      <c r="B15258" s="9"/>
    </row>
    <row r="15259" spans="2:2" x14ac:dyDescent="0.25">
      <c r="B15259" s="9"/>
    </row>
    <row r="15260" spans="2:2" x14ac:dyDescent="0.25">
      <c r="B15260" s="9"/>
    </row>
    <row r="15261" spans="2:2" x14ac:dyDescent="0.25">
      <c r="B15261" s="9"/>
    </row>
    <row r="15262" spans="2:2" x14ac:dyDescent="0.25">
      <c r="B15262" s="9"/>
    </row>
    <row r="15263" spans="2:2" x14ac:dyDescent="0.25">
      <c r="B15263" s="9"/>
    </row>
    <row r="15264" spans="2:2" x14ac:dyDescent="0.25">
      <c r="B15264" s="9"/>
    </row>
    <row r="15265" spans="2:2" x14ac:dyDescent="0.25">
      <c r="B15265" s="9"/>
    </row>
    <row r="15266" spans="2:2" x14ac:dyDescent="0.25">
      <c r="B15266" s="9"/>
    </row>
    <row r="15267" spans="2:2" x14ac:dyDescent="0.25">
      <c r="B15267" s="9"/>
    </row>
    <row r="15268" spans="2:2" x14ac:dyDescent="0.25">
      <c r="B15268" s="9"/>
    </row>
    <row r="15269" spans="2:2" x14ac:dyDescent="0.25">
      <c r="B15269" s="9"/>
    </row>
    <row r="15270" spans="2:2" x14ac:dyDescent="0.25">
      <c r="B15270" s="9"/>
    </row>
    <row r="15271" spans="2:2" x14ac:dyDescent="0.25">
      <c r="B15271" s="9"/>
    </row>
    <row r="15272" spans="2:2" x14ac:dyDescent="0.25">
      <c r="B15272" s="9"/>
    </row>
    <row r="15273" spans="2:2" x14ac:dyDescent="0.25">
      <c r="B15273" s="9"/>
    </row>
    <row r="15274" spans="2:2" x14ac:dyDescent="0.25">
      <c r="B15274" s="9"/>
    </row>
    <row r="15275" spans="2:2" x14ac:dyDescent="0.25">
      <c r="B15275" s="9"/>
    </row>
    <row r="15276" spans="2:2" x14ac:dyDescent="0.25">
      <c r="B15276" s="9"/>
    </row>
    <row r="15277" spans="2:2" x14ac:dyDescent="0.25">
      <c r="B15277" s="9"/>
    </row>
    <row r="15278" spans="2:2" x14ac:dyDescent="0.25">
      <c r="B15278" s="9"/>
    </row>
    <row r="15279" spans="2:2" x14ac:dyDescent="0.25">
      <c r="B15279" s="9"/>
    </row>
    <row r="15280" spans="2:2" x14ac:dyDescent="0.25">
      <c r="B15280" s="9"/>
    </row>
    <row r="15281" spans="2:2" x14ac:dyDescent="0.25">
      <c r="B15281" s="9"/>
    </row>
    <row r="15282" spans="2:2" x14ac:dyDescent="0.25">
      <c r="B15282" s="9"/>
    </row>
    <row r="15283" spans="2:2" x14ac:dyDescent="0.25">
      <c r="B15283" s="9"/>
    </row>
    <row r="15284" spans="2:2" x14ac:dyDescent="0.25">
      <c r="B15284" s="9"/>
    </row>
    <row r="15285" spans="2:2" x14ac:dyDescent="0.25">
      <c r="B15285" s="9"/>
    </row>
    <row r="15286" spans="2:2" x14ac:dyDescent="0.25">
      <c r="B15286" s="9"/>
    </row>
    <row r="15287" spans="2:2" x14ac:dyDescent="0.25">
      <c r="B15287" s="9"/>
    </row>
    <row r="15288" spans="2:2" x14ac:dyDescent="0.25">
      <c r="B15288" s="9"/>
    </row>
    <row r="15289" spans="2:2" x14ac:dyDescent="0.25">
      <c r="B15289" s="9"/>
    </row>
    <row r="15290" spans="2:2" x14ac:dyDescent="0.25">
      <c r="B15290" s="9"/>
    </row>
    <row r="15291" spans="2:2" x14ac:dyDescent="0.25">
      <c r="B15291" s="9"/>
    </row>
    <row r="15292" spans="2:2" x14ac:dyDescent="0.25">
      <c r="B15292" s="9"/>
    </row>
    <row r="15293" spans="2:2" x14ac:dyDescent="0.25">
      <c r="B15293" s="9"/>
    </row>
    <row r="15294" spans="2:2" x14ac:dyDescent="0.25">
      <c r="B15294" s="9"/>
    </row>
    <row r="15295" spans="2:2" x14ac:dyDescent="0.25">
      <c r="B15295" s="9"/>
    </row>
    <row r="15296" spans="2:2" x14ac:dyDescent="0.25">
      <c r="B15296" s="9"/>
    </row>
    <row r="15297" spans="2:2" x14ac:dyDescent="0.25">
      <c r="B15297" s="9"/>
    </row>
    <row r="15298" spans="2:2" x14ac:dyDescent="0.25">
      <c r="B15298" s="9"/>
    </row>
    <row r="15299" spans="2:2" x14ac:dyDescent="0.25">
      <c r="B15299" s="9"/>
    </row>
    <row r="15300" spans="2:2" x14ac:dyDescent="0.25">
      <c r="B15300" s="9"/>
    </row>
    <row r="15301" spans="2:2" x14ac:dyDescent="0.25">
      <c r="B15301" s="9"/>
    </row>
    <row r="15302" spans="2:2" x14ac:dyDescent="0.25">
      <c r="B15302" s="9"/>
    </row>
    <row r="15303" spans="2:2" x14ac:dyDescent="0.25">
      <c r="B15303" s="9"/>
    </row>
    <row r="15304" spans="2:2" x14ac:dyDescent="0.25">
      <c r="B15304" s="9"/>
    </row>
    <row r="15305" spans="2:2" x14ac:dyDescent="0.25">
      <c r="B15305" s="9"/>
    </row>
    <row r="15306" spans="2:2" x14ac:dyDescent="0.25">
      <c r="B15306" s="9"/>
    </row>
    <row r="15307" spans="2:2" x14ac:dyDescent="0.25">
      <c r="B15307" s="9"/>
    </row>
    <row r="15308" spans="2:2" x14ac:dyDescent="0.25">
      <c r="B15308" s="9"/>
    </row>
    <row r="15309" spans="2:2" x14ac:dyDescent="0.25">
      <c r="B15309" s="9"/>
    </row>
    <row r="15310" spans="2:2" x14ac:dyDescent="0.25">
      <c r="B15310" s="9"/>
    </row>
    <row r="15311" spans="2:2" x14ac:dyDescent="0.25">
      <c r="B15311" s="9"/>
    </row>
    <row r="15312" spans="2:2" x14ac:dyDescent="0.25">
      <c r="B15312" s="9"/>
    </row>
    <row r="15313" spans="2:2" x14ac:dyDescent="0.25">
      <c r="B15313" s="9"/>
    </row>
    <row r="15314" spans="2:2" x14ac:dyDescent="0.25">
      <c r="B15314" s="9"/>
    </row>
    <row r="15315" spans="2:2" x14ac:dyDescent="0.25">
      <c r="B15315" s="9"/>
    </row>
    <row r="15316" spans="2:2" x14ac:dyDescent="0.25">
      <c r="B15316" s="9"/>
    </row>
    <row r="15317" spans="2:2" x14ac:dyDescent="0.25">
      <c r="B15317" s="9"/>
    </row>
    <row r="15318" spans="2:2" x14ac:dyDescent="0.25">
      <c r="B15318" s="9"/>
    </row>
    <row r="15319" spans="2:2" x14ac:dyDescent="0.25">
      <c r="B15319" s="9"/>
    </row>
    <row r="15320" spans="2:2" x14ac:dyDescent="0.25">
      <c r="B15320" s="9"/>
    </row>
    <row r="15321" spans="2:2" x14ac:dyDescent="0.25">
      <c r="B15321" s="9"/>
    </row>
    <row r="15322" spans="2:2" x14ac:dyDescent="0.25">
      <c r="B15322" s="9"/>
    </row>
    <row r="15323" spans="2:2" x14ac:dyDescent="0.25">
      <c r="B15323" s="9"/>
    </row>
    <row r="15324" spans="2:2" x14ac:dyDescent="0.25">
      <c r="B15324" s="9"/>
    </row>
    <row r="15325" spans="2:2" x14ac:dyDescent="0.25">
      <c r="B15325" s="9"/>
    </row>
    <row r="15326" spans="2:2" x14ac:dyDescent="0.25">
      <c r="B15326" s="9"/>
    </row>
    <row r="15327" spans="2:2" x14ac:dyDescent="0.25">
      <c r="B15327" s="9"/>
    </row>
    <row r="15328" spans="2:2" x14ac:dyDescent="0.25">
      <c r="B15328" s="9"/>
    </row>
    <row r="15329" spans="2:2" x14ac:dyDescent="0.25">
      <c r="B15329" s="9"/>
    </row>
    <row r="15330" spans="2:2" x14ac:dyDescent="0.25">
      <c r="B15330" s="9"/>
    </row>
    <row r="15331" spans="2:2" x14ac:dyDescent="0.25">
      <c r="B15331" s="9"/>
    </row>
    <row r="15332" spans="2:2" x14ac:dyDescent="0.25">
      <c r="B15332" s="9"/>
    </row>
    <row r="15333" spans="2:2" x14ac:dyDescent="0.25">
      <c r="B15333" s="9"/>
    </row>
    <row r="15334" spans="2:2" x14ac:dyDescent="0.25">
      <c r="B15334" s="9"/>
    </row>
    <row r="15335" spans="2:2" x14ac:dyDescent="0.25">
      <c r="B15335" s="9"/>
    </row>
    <row r="15336" spans="2:2" x14ac:dyDescent="0.25">
      <c r="B15336" s="9"/>
    </row>
    <row r="15337" spans="2:2" x14ac:dyDescent="0.25">
      <c r="B15337" s="9"/>
    </row>
    <row r="15338" spans="2:2" x14ac:dyDescent="0.25">
      <c r="B15338" s="9"/>
    </row>
    <row r="15339" spans="2:2" x14ac:dyDescent="0.25">
      <c r="B15339" s="9"/>
    </row>
    <row r="15340" spans="2:2" x14ac:dyDescent="0.25">
      <c r="B15340" s="9"/>
    </row>
    <row r="15341" spans="2:2" x14ac:dyDescent="0.25">
      <c r="B15341" s="9"/>
    </row>
    <row r="15342" spans="2:2" x14ac:dyDescent="0.25">
      <c r="B15342" s="9"/>
    </row>
    <row r="15343" spans="2:2" x14ac:dyDescent="0.25">
      <c r="B15343" s="9"/>
    </row>
    <row r="15344" spans="2:2" x14ac:dyDescent="0.25">
      <c r="B15344" s="9"/>
    </row>
    <row r="15345" spans="2:2" x14ac:dyDescent="0.25">
      <c r="B15345" s="9"/>
    </row>
    <row r="15346" spans="2:2" x14ac:dyDescent="0.25">
      <c r="B15346" s="9"/>
    </row>
    <row r="15347" spans="2:2" x14ac:dyDescent="0.25">
      <c r="B15347" s="9"/>
    </row>
    <row r="15348" spans="2:2" x14ac:dyDescent="0.25">
      <c r="B15348" s="9"/>
    </row>
    <row r="15349" spans="2:2" x14ac:dyDescent="0.25">
      <c r="B15349" s="9"/>
    </row>
    <row r="15350" spans="2:2" x14ac:dyDescent="0.25">
      <c r="B15350" s="9"/>
    </row>
    <row r="15351" spans="2:2" x14ac:dyDescent="0.25">
      <c r="B15351" s="9"/>
    </row>
    <row r="15352" spans="2:2" x14ac:dyDescent="0.25">
      <c r="B15352" s="9"/>
    </row>
    <row r="15353" spans="2:2" x14ac:dyDescent="0.25">
      <c r="B15353" s="9"/>
    </row>
    <row r="15354" spans="2:2" x14ac:dyDescent="0.25">
      <c r="B15354" s="9"/>
    </row>
    <row r="15355" spans="2:2" x14ac:dyDescent="0.25">
      <c r="B15355" s="9"/>
    </row>
    <row r="15356" spans="2:2" x14ac:dyDescent="0.25">
      <c r="B15356" s="9"/>
    </row>
    <row r="15357" spans="2:2" x14ac:dyDescent="0.25">
      <c r="B15357" s="9"/>
    </row>
    <row r="15358" spans="2:2" x14ac:dyDescent="0.25">
      <c r="B15358" s="9"/>
    </row>
    <row r="15359" spans="2:2" x14ac:dyDescent="0.25">
      <c r="B15359" s="9"/>
    </row>
    <row r="15360" spans="2:2" x14ac:dyDescent="0.25">
      <c r="B15360" s="9"/>
    </row>
    <row r="15361" spans="2:2" x14ac:dyDescent="0.25">
      <c r="B15361" s="9"/>
    </row>
    <row r="15362" spans="2:2" x14ac:dyDescent="0.25">
      <c r="B15362" s="9"/>
    </row>
    <row r="15363" spans="2:2" x14ac:dyDescent="0.25">
      <c r="B15363" s="9"/>
    </row>
    <row r="15364" spans="2:2" x14ac:dyDescent="0.25">
      <c r="B15364" s="9"/>
    </row>
    <row r="15365" spans="2:2" x14ac:dyDescent="0.25">
      <c r="B15365" s="9"/>
    </row>
    <row r="15366" spans="2:2" x14ac:dyDescent="0.25">
      <c r="B15366" s="9"/>
    </row>
    <row r="15367" spans="2:2" x14ac:dyDescent="0.25">
      <c r="B15367" s="9"/>
    </row>
    <row r="15368" spans="2:2" x14ac:dyDescent="0.25">
      <c r="B15368" s="9"/>
    </row>
    <row r="15369" spans="2:2" x14ac:dyDescent="0.25">
      <c r="B15369" s="9"/>
    </row>
    <row r="15370" spans="2:2" x14ac:dyDescent="0.25">
      <c r="B15370" s="9"/>
    </row>
    <row r="15371" spans="2:2" x14ac:dyDescent="0.25">
      <c r="B15371" s="9"/>
    </row>
    <row r="15372" spans="2:2" x14ac:dyDescent="0.25">
      <c r="B15372" s="9"/>
    </row>
    <row r="15373" spans="2:2" x14ac:dyDescent="0.25">
      <c r="B15373" s="9"/>
    </row>
    <row r="15374" spans="2:2" x14ac:dyDescent="0.25">
      <c r="B15374" s="9"/>
    </row>
    <row r="15375" spans="2:2" x14ac:dyDescent="0.25">
      <c r="B15375" s="9"/>
    </row>
    <row r="15376" spans="2:2" x14ac:dyDescent="0.25">
      <c r="B15376" s="9"/>
    </row>
    <row r="15377" spans="2:2" x14ac:dyDescent="0.25">
      <c r="B15377" s="9"/>
    </row>
    <row r="15378" spans="2:2" x14ac:dyDescent="0.25">
      <c r="B15378" s="9"/>
    </row>
    <row r="15379" spans="2:2" x14ac:dyDescent="0.25">
      <c r="B15379" s="9"/>
    </row>
    <row r="15380" spans="2:2" x14ac:dyDescent="0.25">
      <c r="B15380" s="9"/>
    </row>
    <row r="15381" spans="2:2" x14ac:dyDescent="0.25">
      <c r="B15381" s="9"/>
    </row>
    <row r="15382" spans="2:2" x14ac:dyDescent="0.25">
      <c r="B15382" s="9"/>
    </row>
    <row r="15383" spans="2:2" x14ac:dyDescent="0.25">
      <c r="B15383" s="9"/>
    </row>
    <row r="15384" spans="2:2" x14ac:dyDescent="0.25">
      <c r="B15384" s="9"/>
    </row>
    <row r="15385" spans="2:2" x14ac:dyDescent="0.25">
      <c r="B15385" s="9"/>
    </row>
    <row r="15386" spans="2:2" x14ac:dyDescent="0.25">
      <c r="B15386" s="9"/>
    </row>
    <row r="15387" spans="2:2" x14ac:dyDescent="0.25">
      <c r="B15387" s="9"/>
    </row>
    <row r="15388" spans="2:2" x14ac:dyDescent="0.25">
      <c r="B15388" s="9"/>
    </row>
    <row r="15389" spans="2:2" x14ac:dyDescent="0.25">
      <c r="B15389" s="9"/>
    </row>
    <row r="15390" spans="2:2" x14ac:dyDescent="0.25">
      <c r="B15390" s="9"/>
    </row>
    <row r="15391" spans="2:2" x14ac:dyDescent="0.25">
      <c r="B15391" s="9"/>
    </row>
    <row r="15392" spans="2:2" x14ac:dyDescent="0.25">
      <c r="B15392" s="9"/>
    </row>
    <row r="15393" spans="2:2" x14ac:dyDescent="0.25">
      <c r="B15393" s="9"/>
    </row>
    <row r="15394" spans="2:2" x14ac:dyDescent="0.25">
      <c r="B15394" s="9"/>
    </row>
    <row r="15395" spans="2:2" x14ac:dyDescent="0.25">
      <c r="B15395" s="9"/>
    </row>
    <row r="15396" spans="2:2" x14ac:dyDescent="0.25">
      <c r="B15396" s="9"/>
    </row>
    <row r="15397" spans="2:2" x14ac:dyDescent="0.25">
      <c r="B15397" s="9"/>
    </row>
    <row r="15398" spans="2:2" x14ac:dyDescent="0.25">
      <c r="B15398" s="9"/>
    </row>
    <row r="15399" spans="2:2" x14ac:dyDescent="0.25">
      <c r="B15399" s="9"/>
    </row>
    <row r="15400" spans="2:2" x14ac:dyDescent="0.25">
      <c r="B15400" s="9"/>
    </row>
    <row r="15401" spans="2:2" x14ac:dyDescent="0.25">
      <c r="B15401" s="9"/>
    </row>
    <row r="15402" spans="2:2" x14ac:dyDescent="0.25">
      <c r="B15402" s="9"/>
    </row>
    <row r="15403" spans="2:2" x14ac:dyDescent="0.25">
      <c r="B15403" s="9"/>
    </row>
    <row r="15404" spans="2:2" x14ac:dyDescent="0.25">
      <c r="B15404" s="9"/>
    </row>
    <row r="15405" spans="2:2" x14ac:dyDescent="0.25">
      <c r="B15405" s="9"/>
    </row>
    <row r="15406" spans="2:2" x14ac:dyDescent="0.25">
      <c r="B15406" s="9"/>
    </row>
    <row r="15407" spans="2:2" x14ac:dyDescent="0.25">
      <c r="B15407" s="9"/>
    </row>
    <row r="15408" spans="2:2" x14ac:dyDescent="0.25">
      <c r="B15408" s="9"/>
    </row>
    <row r="15409" spans="2:2" x14ac:dyDescent="0.25">
      <c r="B15409" s="9"/>
    </row>
    <row r="15410" spans="2:2" x14ac:dyDescent="0.25">
      <c r="B15410" s="9"/>
    </row>
    <row r="15411" spans="2:2" x14ac:dyDescent="0.25">
      <c r="B15411" s="9"/>
    </row>
    <row r="15412" spans="2:2" x14ac:dyDescent="0.25">
      <c r="B15412" s="9"/>
    </row>
    <row r="15413" spans="2:2" x14ac:dyDescent="0.25">
      <c r="B15413" s="9"/>
    </row>
    <row r="15414" spans="2:2" x14ac:dyDescent="0.25">
      <c r="B15414" s="9"/>
    </row>
    <row r="15415" spans="2:2" x14ac:dyDescent="0.25">
      <c r="B15415" s="9"/>
    </row>
    <row r="15416" spans="2:2" x14ac:dyDescent="0.25">
      <c r="B15416" s="9"/>
    </row>
    <row r="15417" spans="2:2" x14ac:dyDescent="0.25">
      <c r="B15417" s="9"/>
    </row>
    <row r="15418" spans="2:2" x14ac:dyDescent="0.25">
      <c r="B15418" s="9"/>
    </row>
    <row r="15419" spans="2:2" x14ac:dyDescent="0.25">
      <c r="B15419" s="9"/>
    </row>
    <row r="15420" spans="2:2" x14ac:dyDescent="0.25">
      <c r="B15420" s="9"/>
    </row>
    <row r="15421" spans="2:2" x14ac:dyDescent="0.25">
      <c r="B15421" s="9"/>
    </row>
    <row r="15422" spans="2:2" x14ac:dyDescent="0.25">
      <c r="B15422" s="9"/>
    </row>
    <row r="15423" spans="2:2" x14ac:dyDescent="0.25">
      <c r="B15423" s="9"/>
    </row>
    <row r="15424" spans="2:2" x14ac:dyDescent="0.25">
      <c r="B15424" s="9"/>
    </row>
    <row r="15425" spans="2:2" x14ac:dyDescent="0.25">
      <c r="B15425" s="9"/>
    </row>
    <row r="15426" spans="2:2" x14ac:dyDescent="0.25">
      <c r="B15426" s="9"/>
    </row>
    <row r="15427" spans="2:2" x14ac:dyDescent="0.25">
      <c r="B15427" s="9"/>
    </row>
    <row r="15428" spans="2:2" x14ac:dyDescent="0.25">
      <c r="B15428" s="9"/>
    </row>
    <row r="15429" spans="2:2" x14ac:dyDescent="0.25">
      <c r="B15429" s="9"/>
    </row>
    <row r="15430" spans="2:2" x14ac:dyDescent="0.25">
      <c r="B15430" s="9"/>
    </row>
    <row r="15431" spans="2:2" x14ac:dyDescent="0.25">
      <c r="B15431" s="9"/>
    </row>
    <row r="15432" spans="2:2" x14ac:dyDescent="0.25">
      <c r="B15432" s="9"/>
    </row>
    <row r="15433" spans="2:2" x14ac:dyDescent="0.25">
      <c r="B15433" s="9"/>
    </row>
    <row r="15434" spans="2:2" x14ac:dyDescent="0.25">
      <c r="B15434" s="9"/>
    </row>
    <row r="15435" spans="2:2" x14ac:dyDescent="0.25">
      <c r="B15435" s="9"/>
    </row>
    <row r="15436" spans="2:2" x14ac:dyDescent="0.25">
      <c r="B15436" s="9"/>
    </row>
    <row r="15437" spans="2:2" x14ac:dyDescent="0.25">
      <c r="B15437" s="9"/>
    </row>
    <row r="15438" spans="2:2" x14ac:dyDescent="0.25">
      <c r="B15438" s="9"/>
    </row>
    <row r="15439" spans="2:2" x14ac:dyDescent="0.25">
      <c r="B15439" s="9"/>
    </row>
    <row r="15440" spans="2:2" x14ac:dyDescent="0.25">
      <c r="B15440" s="9"/>
    </row>
    <row r="15441" spans="2:2" x14ac:dyDescent="0.25">
      <c r="B15441" s="9"/>
    </row>
    <row r="15442" spans="2:2" x14ac:dyDescent="0.25">
      <c r="B15442" s="9"/>
    </row>
    <row r="15443" spans="2:2" x14ac:dyDescent="0.25">
      <c r="B15443" s="9"/>
    </row>
    <row r="15444" spans="2:2" x14ac:dyDescent="0.25">
      <c r="B15444" s="9"/>
    </row>
    <row r="15445" spans="2:2" x14ac:dyDescent="0.25">
      <c r="B15445" s="9"/>
    </row>
    <row r="15446" spans="2:2" x14ac:dyDescent="0.25">
      <c r="B15446" s="9"/>
    </row>
    <row r="15447" spans="2:2" x14ac:dyDescent="0.25">
      <c r="B15447" s="9"/>
    </row>
    <row r="15448" spans="2:2" x14ac:dyDescent="0.25">
      <c r="B15448" s="9"/>
    </row>
    <row r="15449" spans="2:2" x14ac:dyDescent="0.25">
      <c r="B15449" s="9"/>
    </row>
    <row r="15450" spans="2:2" x14ac:dyDescent="0.25">
      <c r="B15450" s="9"/>
    </row>
    <row r="15451" spans="2:2" x14ac:dyDescent="0.25">
      <c r="B15451" s="9"/>
    </row>
    <row r="15452" spans="2:2" x14ac:dyDescent="0.25">
      <c r="B15452" s="9"/>
    </row>
    <row r="15453" spans="2:2" x14ac:dyDescent="0.25">
      <c r="B15453" s="9"/>
    </row>
    <row r="15454" spans="2:2" x14ac:dyDescent="0.25">
      <c r="B15454" s="9"/>
    </row>
    <row r="15455" spans="2:2" x14ac:dyDescent="0.25">
      <c r="B15455" s="9"/>
    </row>
    <row r="15456" spans="2:2" x14ac:dyDescent="0.25">
      <c r="B15456" s="9"/>
    </row>
    <row r="15457" spans="2:2" x14ac:dyDescent="0.25">
      <c r="B15457" s="9"/>
    </row>
    <row r="15458" spans="2:2" x14ac:dyDescent="0.25">
      <c r="B15458" s="9"/>
    </row>
    <row r="15459" spans="2:2" x14ac:dyDescent="0.25">
      <c r="B15459" s="9"/>
    </row>
    <row r="15460" spans="2:2" x14ac:dyDescent="0.25">
      <c r="B15460" s="9"/>
    </row>
    <row r="15461" spans="2:2" x14ac:dyDescent="0.25">
      <c r="B15461" s="9"/>
    </row>
    <row r="15462" spans="2:2" x14ac:dyDescent="0.25">
      <c r="B15462" s="9"/>
    </row>
    <row r="15463" spans="2:2" x14ac:dyDescent="0.25">
      <c r="B15463" s="9"/>
    </row>
    <row r="15464" spans="2:2" x14ac:dyDescent="0.25">
      <c r="B15464" s="9"/>
    </row>
    <row r="15465" spans="2:2" x14ac:dyDescent="0.25">
      <c r="B15465" s="9"/>
    </row>
    <row r="15466" spans="2:2" x14ac:dyDescent="0.25">
      <c r="B15466" s="9"/>
    </row>
    <row r="15467" spans="2:2" x14ac:dyDescent="0.25">
      <c r="B15467" s="9"/>
    </row>
    <row r="15468" spans="2:2" x14ac:dyDescent="0.25">
      <c r="B15468" s="9"/>
    </row>
    <row r="15469" spans="2:2" x14ac:dyDescent="0.25">
      <c r="B15469" s="9"/>
    </row>
    <row r="15470" spans="2:2" x14ac:dyDescent="0.25">
      <c r="B15470" s="9"/>
    </row>
    <row r="15471" spans="2:2" x14ac:dyDescent="0.25">
      <c r="B15471" s="9"/>
    </row>
    <row r="15472" spans="2:2" x14ac:dyDescent="0.25">
      <c r="B15472" s="9"/>
    </row>
    <row r="15473" spans="2:2" x14ac:dyDescent="0.25">
      <c r="B15473" s="9"/>
    </row>
    <row r="15474" spans="2:2" x14ac:dyDescent="0.25">
      <c r="B15474" s="9"/>
    </row>
    <row r="15475" spans="2:2" x14ac:dyDescent="0.25">
      <c r="B15475" s="9"/>
    </row>
    <row r="15476" spans="2:2" x14ac:dyDescent="0.25">
      <c r="B15476" s="9"/>
    </row>
    <row r="15477" spans="2:2" x14ac:dyDescent="0.25">
      <c r="B15477" s="9"/>
    </row>
    <row r="15478" spans="2:2" x14ac:dyDescent="0.25">
      <c r="B15478" s="9"/>
    </row>
    <row r="15479" spans="2:2" x14ac:dyDescent="0.25">
      <c r="B15479" s="9"/>
    </row>
    <row r="15480" spans="2:2" x14ac:dyDescent="0.25">
      <c r="B15480" s="9"/>
    </row>
    <row r="15481" spans="2:2" x14ac:dyDescent="0.25">
      <c r="B15481" s="9"/>
    </row>
    <row r="15482" spans="2:2" x14ac:dyDescent="0.25">
      <c r="B15482" s="9"/>
    </row>
    <row r="15483" spans="2:2" x14ac:dyDescent="0.25">
      <c r="B15483" s="9"/>
    </row>
    <row r="15484" spans="2:2" x14ac:dyDescent="0.25">
      <c r="B15484" s="9"/>
    </row>
    <row r="15485" spans="2:2" x14ac:dyDescent="0.25">
      <c r="B15485" s="9"/>
    </row>
    <row r="15486" spans="2:2" x14ac:dyDescent="0.25">
      <c r="B15486" s="9"/>
    </row>
    <row r="15487" spans="2:2" x14ac:dyDescent="0.25">
      <c r="B15487" s="9"/>
    </row>
    <row r="15488" spans="2:2" x14ac:dyDescent="0.25">
      <c r="B15488" s="9"/>
    </row>
    <row r="15489" spans="2:2" x14ac:dyDescent="0.25">
      <c r="B15489" s="9"/>
    </row>
    <row r="15490" spans="2:2" x14ac:dyDescent="0.25">
      <c r="B15490" s="9"/>
    </row>
    <row r="15491" spans="2:2" x14ac:dyDescent="0.25">
      <c r="B15491" s="9"/>
    </row>
    <row r="15492" spans="2:2" x14ac:dyDescent="0.25">
      <c r="B15492" s="9"/>
    </row>
    <row r="15493" spans="2:2" x14ac:dyDescent="0.25">
      <c r="B15493" s="9"/>
    </row>
    <row r="15494" spans="2:2" x14ac:dyDescent="0.25">
      <c r="B15494" s="9"/>
    </row>
    <row r="15495" spans="2:2" x14ac:dyDescent="0.25">
      <c r="B15495" s="9"/>
    </row>
    <row r="15496" spans="2:2" x14ac:dyDescent="0.25">
      <c r="B15496" s="9"/>
    </row>
    <row r="15497" spans="2:2" x14ac:dyDescent="0.25">
      <c r="B15497" s="9"/>
    </row>
    <row r="15498" spans="2:2" x14ac:dyDescent="0.25">
      <c r="B15498" s="9"/>
    </row>
    <row r="15499" spans="2:2" x14ac:dyDescent="0.25">
      <c r="B15499" s="9"/>
    </row>
    <row r="15500" spans="2:2" x14ac:dyDescent="0.25">
      <c r="B15500" s="9"/>
    </row>
    <row r="15501" spans="2:2" x14ac:dyDescent="0.25">
      <c r="B15501" s="9"/>
    </row>
    <row r="15502" spans="2:2" x14ac:dyDescent="0.25">
      <c r="B15502" s="9"/>
    </row>
    <row r="15503" spans="2:2" x14ac:dyDescent="0.25">
      <c r="B15503" s="9"/>
    </row>
    <row r="15504" spans="2:2" x14ac:dyDescent="0.25">
      <c r="B15504" s="9"/>
    </row>
    <row r="15505" spans="2:2" x14ac:dyDescent="0.25">
      <c r="B15505" s="9"/>
    </row>
    <row r="15506" spans="2:2" x14ac:dyDescent="0.25">
      <c r="B15506" s="9"/>
    </row>
    <row r="15507" spans="2:2" x14ac:dyDescent="0.25">
      <c r="B15507" s="9"/>
    </row>
    <row r="15508" spans="2:2" x14ac:dyDescent="0.25">
      <c r="B15508" s="9"/>
    </row>
    <row r="15509" spans="2:2" x14ac:dyDescent="0.25">
      <c r="B15509" s="9"/>
    </row>
    <row r="15510" spans="2:2" x14ac:dyDescent="0.25">
      <c r="B15510" s="9"/>
    </row>
    <row r="15511" spans="2:2" x14ac:dyDescent="0.25">
      <c r="B15511" s="9"/>
    </row>
    <row r="15512" spans="2:2" x14ac:dyDescent="0.25">
      <c r="B15512" s="9"/>
    </row>
    <row r="15513" spans="2:2" x14ac:dyDescent="0.25">
      <c r="B15513" s="9"/>
    </row>
    <row r="15514" spans="2:2" x14ac:dyDescent="0.25">
      <c r="B15514" s="9"/>
    </row>
    <row r="15515" spans="2:2" x14ac:dyDescent="0.25">
      <c r="B15515" s="9"/>
    </row>
    <row r="15516" spans="2:2" x14ac:dyDescent="0.25">
      <c r="B15516" s="9"/>
    </row>
    <row r="15517" spans="2:2" x14ac:dyDescent="0.25">
      <c r="B15517" s="9"/>
    </row>
    <row r="15518" spans="2:2" x14ac:dyDescent="0.25">
      <c r="B15518" s="9"/>
    </row>
    <row r="15519" spans="2:2" x14ac:dyDescent="0.25">
      <c r="B15519" s="9"/>
    </row>
    <row r="15520" spans="2:2" x14ac:dyDescent="0.25">
      <c r="B15520" s="9"/>
    </row>
    <row r="15521" spans="2:2" x14ac:dyDescent="0.25">
      <c r="B15521" s="9"/>
    </row>
    <row r="15522" spans="2:2" x14ac:dyDescent="0.25">
      <c r="B15522" s="9"/>
    </row>
    <row r="15523" spans="2:2" x14ac:dyDescent="0.25">
      <c r="B15523" s="9"/>
    </row>
    <row r="15524" spans="2:2" x14ac:dyDescent="0.25">
      <c r="B15524" s="9"/>
    </row>
    <row r="15525" spans="2:2" x14ac:dyDescent="0.25">
      <c r="B15525" s="9"/>
    </row>
    <row r="15526" spans="2:2" x14ac:dyDescent="0.25">
      <c r="B15526" s="9"/>
    </row>
    <row r="15527" spans="2:2" x14ac:dyDescent="0.25">
      <c r="B15527" s="9"/>
    </row>
    <row r="15528" spans="2:2" x14ac:dyDescent="0.25">
      <c r="B15528" s="9"/>
    </row>
    <row r="15529" spans="2:2" x14ac:dyDescent="0.25">
      <c r="B15529" s="9"/>
    </row>
    <row r="15530" spans="2:2" x14ac:dyDescent="0.25">
      <c r="B15530" s="9"/>
    </row>
    <row r="15531" spans="2:2" x14ac:dyDescent="0.25">
      <c r="B15531" s="9"/>
    </row>
    <row r="15532" spans="2:2" x14ac:dyDescent="0.25">
      <c r="B15532" s="9"/>
    </row>
    <row r="15533" spans="2:2" x14ac:dyDescent="0.25">
      <c r="B15533" s="9"/>
    </row>
    <row r="15534" spans="2:2" x14ac:dyDescent="0.25">
      <c r="B15534" s="9"/>
    </row>
    <row r="15535" spans="2:2" x14ac:dyDescent="0.25">
      <c r="B15535" s="9"/>
    </row>
    <row r="15536" spans="2:2" x14ac:dyDescent="0.25">
      <c r="B15536" s="9"/>
    </row>
    <row r="15537" spans="2:2" x14ac:dyDescent="0.25">
      <c r="B15537" s="9"/>
    </row>
    <row r="15538" spans="2:2" x14ac:dyDescent="0.25">
      <c r="B15538" s="9"/>
    </row>
    <row r="15539" spans="2:2" x14ac:dyDescent="0.25">
      <c r="B15539" s="9"/>
    </row>
    <row r="15540" spans="2:2" x14ac:dyDescent="0.25">
      <c r="B15540" s="9"/>
    </row>
    <row r="15541" spans="2:2" x14ac:dyDescent="0.25">
      <c r="B15541" s="9"/>
    </row>
    <row r="15542" spans="2:2" x14ac:dyDescent="0.25">
      <c r="B15542" s="9"/>
    </row>
    <row r="15543" spans="2:2" x14ac:dyDescent="0.25">
      <c r="B15543" s="9"/>
    </row>
    <row r="15544" spans="2:2" x14ac:dyDescent="0.25">
      <c r="B15544" s="9"/>
    </row>
    <row r="15545" spans="2:2" x14ac:dyDescent="0.25">
      <c r="B15545" s="9"/>
    </row>
    <row r="15546" spans="2:2" x14ac:dyDescent="0.25">
      <c r="B15546" s="9"/>
    </row>
    <row r="15547" spans="2:2" x14ac:dyDescent="0.25">
      <c r="B15547" s="9"/>
    </row>
    <row r="15548" spans="2:2" x14ac:dyDescent="0.25">
      <c r="B15548" s="9"/>
    </row>
    <row r="15549" spans="2:2" x14ac:dyDescent="0.25">
      <c r="B15549" s="9"/>
    </row>
    <row r="15550" spans="2:2" x14ac:dyDescent="0.25">
      <c r="B15550" s="9"/>
    </row>
    <row r="15551" spans="2:2" x14ac:dyDescent="0.25">
      <c r="B15551" s="9"/>
    </row>
    <row r="15552" spans="2:2" x14ac:dyDescent="0.25">
      <c r="B15552" s="9"/>
    </row>
    <row r="15553" spans="2:2" x14ac:dyDescent="0.25">
      <c r="B15553" s="9"/>
    </row>
    <row r="15554" spans="2:2" x14ac:dyDescent="0.25">
      <c r="B15554" s="9"/>
    </row>
    <row r="15555" spans="2:2" x14ac:dyDescent="0.25">
      <c r="B15555" s="9"/>
    </row>
    <row r="15556" spans="2:2" x14ac:dyDescent="0.25">
      <c r="B15556" s="9"/>
    </row>
    <row r="15557" spans="2:2" x14ac:dyDescent="0.25">
      <c r="B15557" s="9"/>
    </row>
    <row r="15558" spans="2:2" x14ac:dyDescent="0.25">
      <c r="B15558" s="9"/>
    </row>
    <row r="15559" spans="2:2" x14ac:dyDescent="0.25">
      <c r="B15559" s="9"/>
    </row>
    <row r="15560" spans="2:2" x14ac:dyDescent="0.25">
      <c r="B15560" s="9"/>
    </row>
    <row r="15561" spans="2:2" x14ac:dyDescent="0.25">
      <c r="B15561" s="9"/>
    </row>
    <row r="15562" spans="2:2" x14ac:dyDescent="0.25">
      <c r="B15562" s="9"/>
    </row>
    <row r="15563" spans="2:2" x14ac:dyDescent="0.25">
      <c r="B15563" s="9"/>
    </row>
    <row r="15564" spans="2:2" x14ac:dyDescent="0.25">
      <c r="B15564" s="9"/>
    </row>
    <row r="15565" spans="2:2" x14ac:dyDescent="0.25">
      <c r="B15565" s="9"/>
    </row>
    <row r="15566" spans="2:2" x14ac:dyDescent="0.25">
      <c r="B15566" s="9"/>
    </row>
    <row r="15567" spans="2:2" x14ac:dyDescent="0.25">
      <c r="B15567" s="9"/>
    </row>
    <row r="15568" spans="2:2" x14ac:dyDescent="0.25">
      <c r="B15568" s="9"/>
    </row>
    <row r="15569" spans="2:2" x14ac:dyDescent="0.25">
      <c r="B15569" s="9"/>
    </row>
    <row r="15570" spans="2:2" x14ac:dyDescent="0.25">
      <c r="B15570" s="9"/>
    </row>
    <row r="15571" spans="2:2" x14ac:dyDescent="0.25">
      <c r="B15571" s="9"/>
    </row>
    <row r="15572" spans="2:2" x14ac:dyDescent="0.25">
      <c r="B15572" s="9"/>
    </row>
    <row r="15573" spans="2:2" x14ac:dyDescent="0.25">
      <c r="B15573" s="9"/>
    </row>
    <row r="15574" spans="2:2" x14ac:dyDescent="0.25">
      <c r="B15574" s="9"/>
    </row>
    <row r="15575" spans="2:2" x14ac:dyDescent="0.25">
      <c r="B15575" s="9"/>
    </row>
    <row r="15576" spans="2:2" x14ac:dyDescent="0.25">
      <c r="B15576" s="9"/>
    </row>
    <row r="15577" spans="2:2" x14ac:dyDescent="0.25">
      <c r="B15577" s="9"/>
    </row>
    <row r="15578" spans="2:2" x14ac:dyDescent="0.25">
      <c r="B15578" s="9"/>
    </row>
    <row r="15579" spans="2:2" x14ac:dyDescent="0.25">
      <c r="B15579" s="9"/>
    </row>
    <row r="15580" spans="2:2" x14ac:dyDescent="0.25">
      <c r="B15580" s="9"/>
    </row>
    <row r="15581" spans="2:2" x14ac:dyDescent="0.25">
      <c r="B15581" s="9"/>
    </row>
    <row r="15582" spans="2:2" x14ac:dyDescent="0.25">
      <c r="B15582" s="9"/>
    </row>
    <row r="15583" spans="2:2" x14ac:dyDescent="0.25">
      <c r="B15583" s="9"/>
    </row>
    <row r="15584" spans="2:2" x14ac:dyDescent="0.25">
      <c r="B15584" s="9"/>
    </row>
    <row r="15585" spans="2:2" x14ac:dyDescent="0.25">
      <c r="B15585" s="9"/>
    </row>
    <row r="15586" spans="2:2" x14ac:dyDescent="0.25">
      <c r="B15586" s="9"/>
    </row>
    <row r="15587" spans="2:2" x14ac:dyDescent="0.25">
      <c r="B15587" s="9"/>
    </row>
    <row r="15588" spans="2:2" x14ac:dyDescent="0.25">
      <c r="B15588" s="9"/>
    </row>
    <row r="15589" spans="2:2" x14ac:dyDescent="0.25">
      <c r="B15589" s="9"/>
    </row>
    <row r="15590" spans="2:2" x14ac:dyDescent="0.25">
      <c r="B15590" s="9"/>
    </row>
    <row r="15591" spans="2:2" x14ac:dyDescent="0.25">
      <c r="B15591" s="9"/>
    </row>
    <row r="15592" spans="2:2" x14ac:dyDescent="0.25">
      <c r="B15592" s="9"/>
    </row>
    <row r="15593" spans="2:2" x14ac:dyDescent="0.25">
      <c r="B15593" s="9"/>
    </row>
    <row r="15594" spans="2:2" x14ac:dyDescent="0.25">
      <c r="B15594" s="9"/>
    </row>
    <row r="15595" spans="2:2" x14ac:dyDescent="0.25">
      <c r="B15595" s="9"/>
    </row>
    <row r="15596" spans="2:2" x14ac:dyDescent="0.25">
      <c r="B15596" s="9"/>
    </row>
    <row r="15597" spans="2:2" x14ac:dyDescent="0.25">
      <c r="B15597" s="9"/>
    </row>
    <row r="15598" spans="2:2" x14ac:dyDescent="0.25">
      <c r="B15598" s="9"/>
    </row>
    <row r="15599" spans="2:2" x14ac:dyDescent="0.25">
      <c r="B15599" s="9"/>
    </row>
    <row r="15600" spans="2:2" x14ac:dyDescent="0.25">
      <c r="B15600" s="9"/>
    </row>
    <row r="15601" spans="2:2" x14ac:dyDescent="0.25">
      <c r="B15601" s="9"/>
    </row>
    <row r="15602" spans="2:2" x14ac:dyDescent="0.25">
      <c r="B15602" s="9"/>
    </row>
    <row r="15603" spans="2:2" x14ac:dyDescent="0.25">
      <c r="B15603" s="9"/>
    </row>
    <row r="15604" spans="2:2" x14ac:dyDescent="0.25">
      <c r="B15604" s="9"/>
    </row>
    <row r="15605" spans="2:2" x14ac:dyDescent="0.25">
      <c r="B15605" s="9"/>
    </row>
    <row r="15606" spans="2:2" x14ac:dyDescent="0.25">
      <c r="B15606" s="9"/>
    </row>
    <row r="15607" spans="2:2" x14ac:dyDescent="0.25">
      <c r="B15607" s="9"/>
    </row>
    <row r="15608" spans="2:2" x14ac:dyDescent="0.25">
      <c r="B15608" s="9"/>
    </row>
    <row r="15609" spans="2:2" x14ac:dyDescent="0.25">
      <c r="B15609" s="9"/>
    </row>
    <row r="15610" spans="2:2" x14ac:dyDescent="0.25">
      <c r="B15610" s="9"/>
    </row>
    <row r="15611" spans="2:2" x14ac:dyDescent="0.25">
      <c r="B15611" s="9"/>
    </row>
    <row r="15612" spans="2:2" x14ac:dyDescent="0.25">
      <c r="B15612" s="9"/>
    </row>
    <row r="15613" spans="2:2" x14ac:dyDescent="0.25">
      <c r="B15613" s="9"/>
    </row>
    <row r="15614" spans="2:2" x14ac:dyDescent="0.25">
      <c r="B15614" s="9"/>
    </row>
    <row r="15615" spans="2:2" x14ac:dyDescent="0.25">
      <c r="B15615" s="9"/>
    </row>
    <row r="15616" spans="2:2" x14ac:dyDescent="0.25">
      <c r="B15616" s="9"/>
    </row>
    <row r="15617" spans="2:2" x14ac:dyDescent="0.25">
      <c r="B15617" s="9"/>
    </row>
    <row r="15618" spans="2:2" x14ac:dyDescent="0.25">
      <c r="B15618" s="9"/>
    </row>
    <row r="15619" spans="2:2" x14ac:dyDescent="0.25">
      <c r="B15619" s="9"/>
    </row>
    <row r="15620" spans="2:2" x14ac:dyDescent="0.25">
      <c r="B15620" s="9"/>
    </row>
    <row r="15621" spans="2:2" x14ac:dyDescent="0.25">
      <c r="B15621" s="9"/>
    </row>
    <row r="15622" spans="2:2" x14ac:dyDescent="0.25">
      <c r="B15622" s="9"/>
    </row>
    <row r="15623" spans="2:2" x14ac:dyDescent="0.25">
      <c r="B15623" s="9"/>
    </row>
    <row r="15624" spans="2:2" x14ac:dyDescent="0.25">
      <c r="B15624" s="9"/>
    </row>
    <row r="15625" spans="2:2" x14ac:dyDescent="0.25">
      <c r="B15625" s="9"/>
    </row>
    <row r="15626" spans="2:2" x14ac:dyDescent="0.25">
      <c r="B15626" s="9"/>
    </row>
    <row r="15627" spans="2:2" x14ac:dyDescent="0.25">
      <c r="B15627" s="9"/>
    </row>
    <row r="15628" spans="2:2" x14ac:dyDescent="0.25">
      <c r="B15628" s="9"/>
    </row>
    <row r="15629" spans="2:2" x14ac:dyDescent="0.25">
      <c r="B15629" s="9"/>
    </row>
    <row r="15630" spans="2:2" x14ac:dyDescent="0.25">
      <c r="B15630" s="9"/>
    </row>
    <row r="15631" spans="2:2" x14ac:dyDescent="0.25">
      <c r="B15631" s="9"/>
    </row>
    <row r="15632" spans="2:2" x14ac:dyDescent="0.25">
      <c r="B15632" s="9"/>
    </row>
    <row r="15633" spans="2:2" x14ac:dyDescent="0.25">
      <c r="B15633" s="9"/>
    </row>
    <row r="15634" spans="2:2" x14ac:dyDescent="0.25">
      <c r="B15634" s="9"/>
    </row>
    <row r="15635" spans="2:2" x14ac:dyDescent="0.25">
      <c r="B15635" s="9"/>
    </row>
    <row r="15636" spans="2:2" x14ac:dyDescent="0.25">
      <c r="B15636" s="9"/>
    </row>
    <row r="15637" spans="2:2" x14ac:dyDescent="0.25">
      <c r="B15637" s="9"/>
    </row>
    <row r="15638" spans="2:2" x14ac:dyDescent="0.25">
      <c r="B15638" s="9"/>
    </row>
    <row r="15639" spans="2:2" x14ac:dyDescent="0.25">
      <c r="B15639" s="9"/>
    </row>
    <row r="15640" spans="2:2" x14ac:dyDescent="0.25">
      <c r="B15640" s="9"/>
    </row>
    <row r="15641" spans="2:2" x14ac:dyDescent="0.25">
      <c r="B15641" s="9"/>
    </row>
    <row r="15642" spans="2:2" x14ac:dyDescent="0.25">
      <c r="B15642" s="9"/>
    </row>
    <row r="15643" spans="2:2" x14ac:dyDescent="0.25">
      <c r="B15643" s="9"/>
    </row>
    <row r="15644" spans="2:2" x14ac:dyDescent="0.25">
      <c r="B15644" s="9"/>
    </row>
    <row r="15645" spans="2:2" x14ac:dyDescent="0.25">
      <c r="B15645" s="9"/>
    </row>
    <row r="15646" spans="2:2" x14ac:dyDescent="0.25">
      <c r="B15646" s="9"/>
    </row>
    <row r="15647" spans="2:2" x14ac:dyDescent="0.25">
      <c r="B15647" s="9"/>
    </row>
    <row r="15648" spans="2:2" x14ac:dyDescent="0.25">
      <c r="B15648" s="9"/>
    </row>
    <row r="15649" spans="2:2" x14ac:dyDescent="0.25">
      <c r="B15649" s="9"/>
    </row>
    <row r="15650" spans="2:2" x14ac:dyDescent="0.25">
      <c r="B15650" s="9"/>
    </row>
    <row r="15651" spans="2:2" x14ac:dyDescent="0.25">
      <c r="B15651" s="9"/>
    </row>
    <row r="15652" spans="2:2" x14ac:dyDescent="0.25">
      <c r="B15652" s="9"/>
    </row>
    <row r="15653" spans="2:2" x14ac:dyDescent="0.25">
      <c r="B15653" s="9"/>
    </row>
    <row r="15654" spans="2:2" x14ac:dyDescent="0.25">
      <c r="B15654" s="9"/>
    </row>
    <row r="15655" spans="2:2" x14ac:dyDescent="0.25">
      <c r="B15655" s="9"/>
    </row>
    <row r="15656" spans="2:2" x14ac:dyDescent="0.25">
      <c r="B15656" s="9"/>
    </row>
    <row r="15657" spans="2:2" x14ac:dyDescent="0.25">
      <c r="B15657" s="9"/>
    </row>
    <row r="15658" spans="2:2" x14ac:dyDescent="0.25">
      <c r="B15658" s="9"/>
    </row>
    <row r="15659" spans="2:2" x14ac:dyDescent="0.25">
      <c r="B15659" s="9"/>
    </row>
    <row r="15660" spans="2:2" x14ac:dyDescent="0.25">
      <c r="B15660" s="9"/>
    </row>
    <row r="15661" spans="2:2" x14ac:dyDescent="0.25">
      <c r="B15661" s="9"/>
    </row>
    <row r="15662" spans="2:2" x14ac:dyDescent="0.25">
      <c r="B15662" s="9"/>
    </row>
    <row r="15663" spans="2:2" x14ac:dyDescent="0.25">
      <c r="B15663" s="9"/>
    </row>
    <row r="15664" spans="2:2" x14ac:dyDescent="0.25">
      <c r="B15664" s="9"/>
    </row>
    <row r="15665" spans="2:2" x14ac:dyDescent="0.25">
      <c r="B15665" s="9"/>
    </row>
    <row r="15666" spans="2:2" x14ac:dyDescent="0.25">
      <c r="B15666" s="9"/>
    </row>
    <row r="15667" spans="2:2" x14ac:dyDescent="0.25">
      <c r="B15667" s="9"/>
    </row>
    <row r="15668" spans="2:2" x14ac:dyDescent="0.25">
      <c r="B15668" s="9"/>
    </row>
    <row r="15669" spans="2:2" x14ac:dyDescent="0.25">
      <c r="B15669" s="9"/>
    </row>
    <row r="15670" spans="2:2" x14ac:dyDescent="0.25">
      <c r="B15670" s="9"/>
    </row>
    <row r="15671" spans="2:2" x14ac:dyDescent="0.25">
      <c r="B15671" s="9"/>
    </row>
    <row r="15672" spans="2:2" x14ac:dyDescent="0.25">
      <c r="B15672" s="9"/>
    </row>
    <row r="15673" spans="2:2" x14ac:dyDescent="0.25">
      <c r="B15673" s="9"/>
    </row>
    <row r="15674" spans="2:2" x14ac:dyDescent="0.25">
      <c r="B15674" s="9"/>
    </row>
    <row r="15675" spans="2:2" x14ac:dyDescent="0.25">
      <c r="B15675" s="9"/>
    </row>
    <row r="15676" spans="2:2" x14ac:dyDescent="0.25">
      <c r="B15676" s="9"/>
    </row>
    <row r="15677" spans="2:2" x14ac:dyDescent="0.25">
      <c r="B15677" s="9"/>
    </row>
    <row r="15678" spans="2:2" x14ac:dyDescent="0.25">
      <c r="B15678" s="9"/>
    </row>
    <row r="15679" spans="2:2" x14ac:dyDescent="0.25">
      <c r="B15679" s="9"/>
    </row>
    <row r="15680" spans="2:2" x14ac:dyDescent="0.25">
      <c r="B15680" s="9"/>
    </row>
    <row r="15681" spans="2:2" x14ac:dyDescent="0.25">
      <c r="B15681" s="9"/>
    </row>
    <row r="15682" spans="2:2" x14ac:dyDescent="0.25">
      <c r="B15682" s="9"/>
    </row>
    <row r="15683" spans="2:2" x14ac:dyDescent="0.25">
      <c r="B15683" s="9"/>
    </row>
    <row r="15684" spans="2:2" x14ac:dyDescent="0.25">
      <c r="B15684" s="9"/>
    </row>
    <row r="15685" spans="2:2" x14ac:dyDescent="0.25">
      <c r="B15685" s="9"/>
    </row>
    <row r="15686" spans="2:2" x14ac:dyDescent="0.25">
      <c r="B15686" s="9"/>
    </row>
    <row r="15687" spans="2:2" x14ac:dyDescent="0.25">
      <c r="B15687" s="9"/>
    </row>
    <row r="15688" spans="2:2" x14ac:dyDescent="0.25">
      <c r="B15688" s="9"/>
    </row>
    <row r="15689" spans="2:2" x14ac:dyDescent="0.25">
      <c r="B15689" s="9"/>
    </row>
    <row r="15690" spans="2:2" x14ac:dyDescent="0.25">
      <c r="B15690" s="9"/>
    </row>
    <row r="15691" spans="2:2" x14ac:dyDescent="0.25">
      <c r="B15691" s="9"/>
    </row>
    <row r="15692" spans="2:2" x14ac:dyDescent="0.25">
      <c r="B15692" s="9"/>
    </row>
    <row r="15693" spans="2:2" x14ac:dyDescent="0.25">
      <c r="B15693" s="9"/>
    </row>
    <row r="15694" spans="2:2" x14ac:dyDescent="0.25">
      <c r="B15694" s="9"/>
    </row>
    <row r="15695" spans="2:2" x14ac:dyDescent="0.25">
      <c r="B15695" s="9"/>
    </row>
    <row r="15696" spans="2:2" x14ac:dyDescent="0.25">
      <c r="B15696" s="9"/>
    </row>
    <row r="15697" spans="2:2" x14ac:dyDescent="0.25">
      <c r="B15697" s="9"/>
    </row>
    <row r="15698" spans="2:2" x14ac:dyDescent="0.25">
      <c r="B15698" s="9"/>
    </row>
    <row r="15699" spans="2:2" x14ac:dyDescent="0.25">
      <c r="B15699" s="9"/>
    </row>
    <row r="15700" spans="2:2" x14ac:dyDescent="0.25">
      <c r="B15700" s="9"/>
    </row>
    <row r="15701" spans="2:2" x14ac:dyDescent="0.25">
      <c r="B15701" s="9"/>
    </row>
    <row r="15702" spans="2:2" x14ac:dyDescent="0.25">
      <c r="B15702" s="9"/>
    </row>
    <row r="15703" spans="2:2" x14ac:dyDescent="0.25">
      <c r="B15703" s="9"/>
    </row>
    <row r="15704" spans="2:2" x14ac:dyDescent="0.25">
      <c r="B15704" s="9"/>
    </row>
    <row r="15705" spans="2:2" x14ac:dyDescent="0.25">
      <c r="B15705" s="9"/>
    </row>
    <row r="15706" spans="2:2" x14ac:dyDescent="0.25">
      <c r="B15706" s="9"/>
    </row>
    <row r="15707" spans="2:2" x14ac:dyDescent="0.25">
      <c r="B15707" s="9"/>
    </row>
    <row r="15708" spans="2:2" x14ac:dyDescent="0.25">
      <c r="B15708" s="9"/>
    </row>
    <row r="15709" spans="2:2" x14ac:dyDescent="0.25">
      <c r="B15709" s="9"/>
    </row>
    <row r="15710" spans="2:2" x14ac:dyDescent="0.25">
      <c r="B15710" s="9"/>
    </row>
    <row r="15711" spans="2:2" x14ac:dyDescent="0.25">
      <c r="B15711" s="9"/>
    </row>
    <row r="15712" spans="2:2" x14ac:dyDescent="0.25">
      <c r="B15712" s="9"/>
    </row>
    <row r="15713" spans="2:2" x14ac:dyDescent="0.25">
      <c r="B15713" s="9"/>
    </row>
    <row r="15714" spans="2:2" x14ac:dyDescent="0.25">
      <c r="B15714" s="9"/>
    </row>
    <row r="15715" spans="2:2" x14ac:dyDescent="0.25">
      <c r="B15715" s="9"/>
    </row>
    <row r="15716" spans="2:2" x14ac:dyDescent="0.25">
      <c r="B15716" s="9"/>
    </row>
    <row r="15717" spans="2:2" x14ac:dyDescent="0.25">
      <c r="B15717" s="9"/>
    </row>
    <row r="15718" spans="2:2" x14ac:dyDescent="0.25">
      <c r="B15718" s="9"/>
    </row>
    <row r="15719" spans="2:2" x14ac:dyDescent="0.25">
      <c r="B15719" s="9"/>
    </row>
    <row r="15720" spans="2:2" x14ac:dyDescent="0.25">
      <c r="B15720" s="9"/>
    </row>
    <row r="15721" spans="2:2" x14ac:dyDescent="0.25">
      <c r="B15721" s="9"/>
    </row>
    <row r="15722" spans="2:2" x14ac:dyDescent="0.25">
      <c r="B15722" s="9"/>
    </row>
    <row r="15723" spans="2:2" x14ac:dyDescent="0.25">
      <c r="B15723" s="9"/>
    </row>
    <row r="15724" spans="2:2" x14ac:dyDescent="0.25">
      <c r="B15724" s="9"/>
    </row>
    <row r="15725" spans="2:2" x14ac:dyDescent="0.25">
      <c r="B15725" s="9"/>
    </row>
    <row r="15726" spans="2:2" x14ac:dyDescent="0.25">
      <c r="B15726" s="9"/>
    </row>
    <row r="15727" spans="2:2" x14ac:dyDescent="0.25">
      <c r="B15727" s="9"/>
    </row>
    <row r="15728" spans="2:2" x14ac:dyDescent="0.25">
      <c r="B15728" s="9"/>
    </row>
    <row r="15729" spans="2:2" x14ac:dyDescent="0.25">
      <c r="B15729" s="9"/>
    </row>
    <row r="15730" spans="2:2" x14ac:dyDescent="0.25">
      <c r="B15730" s="9"/>
    </row>
    <row r="15731" spans="2:2" x14ac:dyDescent="0.25">
      <c r="B15731" s="9"/>
    </row>
    <row r="15732" spans="2:2" x14ac:dyDescent="0.25">
      <c r="B15732" s="9"/>
    </row>
    <row r="15733" spans="2:2" x14ac:dyDescent="0.25">
      <c r="B15733" s="9"/>
    </row>
    <row r="15734" spans="2:2" x14ac:dyDescent="0.25">
      <c r="B15734" s="9"/>
    </row>
    <row r="15735" spans="2:2" x14ac:dyDescent="0.25">
      <c r="B15735" s="9"/>
    </row>
    <row r="15736" spans="2:2" x14ac:dyDescent="0.25">
      <c r="B15736" s="9"/>
    </row>
    <row r="15737" spans="2:2" x14ac:dyDescent="0.25">
      <c r="B15737" s="9"/>
    </row>
    <row r="15738" spans="2:2" x14ac:dyDescent="0.25">
      <c r="B15738" s="9"/>
    </row>
    <row r="15739" spans="2:2" x14ac:dyDescent="0.25">
      <c r="B15739" s="9"/>
    </row>
    <row r="15740" spans="2:2" x14ac:dyDescent="0.25">
      <c r="B15740" s="9"/>
    </row>
    <row r="15741" spans="2:2" x14ac:dyDescent="0.25">
      <c r="B15741" s="9"/>
    </row>
    <row r="15742" spans="2:2" x14ac:dyDescent="0.25">
      <c r="B15742" s="9"/>
    </row>
    <row r="15743" spans="2:2" x14ac:dyDescent="0.25">
      <c r="B15743" s="9"/>
    </row>
    <row r="15744" spans="2:2" x14ac:dyDescent="0.25">
      <c r="B15744" s="9"/>
    </row>
    <row r="15745" spans="2:2" x14ac:dyDescent="0.25">
      <c r="B15745" s="9"/>
    </row>
    <row r="15746" spans="2:2" x14ac:dyDescent="0.25">
      <c r="B15746" s="9"/>
    </row>
    <row r="15747" spans="2:2" x14ac:dyDescent="0.25">
      <c r="B15747" s="9"/>
    </row>
    <row r="15748" spans="2:2" x14ac:dyDescent="0.25">
      <c r="B15748" s="9"/>
    </row>
    <row r="15749" spans="2:2" x14ac:dyDescent="0.25">
      <c r="B15749" s="9"/>
    </row>
    <row r="15750" spans="2:2" x14ac:dyDescent="0.25">
      <c r="B15750" s="9"/>
    </row>
    <row r="15751" spans="2:2" x14ac:dyDescent="0.25">
      <c r="B15751" s="9"/>
    </row>
    <row r="15752" spans="2:2" x14ac:dyDescent="0.25">
      <c r="B15752" s="9"/>
    </row>
    <row r="15753" spans="2:2" x14ac:dyDescent="0.25">
      <c r="B15753" s="9"/>
    </row>
    <row r="15754" spans="2:2" x14ac:dyDescent="0.25">
      <c r="B15754" s="9"/>
    </row>
    <row r="15755" spans="2:2" x14ac:dyDescent="0.25">
      <c r="B15755" s="9"/>
    </row>
    <row r="15756" spans="2:2" x14ac:dyDescent="0.25">
      <c r="B15756" s="9"/>
    </row>
    <row r="15757" spans="2:2" x14ac:dyDescent="0.25">
      <c r="B15757" s="9"/>
    </row>
    <row r="15758" spans="2:2" x14ac:dyDescent="0.25">
      <c r="B15758" s="9"/>
    </row>
    <row r="15759" spans="2:2" x14ac:dyDescent="0.25">
      <c r="B15759" s="9"/>
    </row>
    <row r="15760" spans="2:2" x14ac:dyDescent="0.25">
      <c r="B15760" s="9"/>
    </row>
    <row r="15761" spans="2:2" x14ac:dyDescent="0.25">
      <c r="B15761" s="9"/>
    </row>
    <row r="15762" spans="2:2" x14ac:dyDescent="0.25">
      <c r="B15762" s="9"/>
    </row>
    <row r="15763" spans="2:2" x14ac:dyDescent="0.25">
      <c r="B15763" s="9"/>
    </row>
    <row r="15764" spans="2:2" x14ac:dyDescent="0.25">
      <c r="B15764" s="9"/>
    </row>
    <row r="15765" spans="2:2" x14ac:dyDescent="0.25">
      <c r="B15765" s="9"/>
    </row>
    <row r="15766" spans="2:2" x14ac:dyDescent="0.25">
      <c r="B15766" s="9"/>
    </row>
    <row r="15767" spans="2:2" x14ac:dyDescent="0.25">
      <c r="B15767" s="9"/>
    </row>
    <row r="15768" spans="2:2" x14ac:dyDescent="0.25">
      <c r="B15768" s="9"/>
    </row>
    <row r="15769" spans="2:2" x14ac:dyDescent="0.25">
      <c r="B15769" s="9"/>
    </row>
    <row r="15770" spans="2:2" x14ac:dyDescent="0.25">
      <c r="B15770" s="9"/>
    </row>
    <row r="15771" spans="2:2" x14ac:dyDescent="0.25">
      <c r="B15771" s="9"/>
    </row>
    <row r="15772" spans="2:2" x14ac:dyDescent="0.25">
      <c r="B15772" s="9"/>
    </row>
    <row r="15773" spans="2:2" x14ac:dyDescent="0.25">
      <c r="B15773" s="9"/>
    </row>
    <row r="15774" spans="2:2" x14ac:dyDescent="0.25">
      <c r="B15774" s="9"/>
    </row>
    <row r="15775" spans="2:2" x14ac:dyDescent="0.25">
      <c r="B15775" s="9"/>
    </row>
    <row r="15776" spans="2:2" x14ac:dyDescent="0.25">
      <c r="B15776" s="9"/>
    </row>
    <row r="15777" spans="2:2" x14ac:dyDescent="0.25">
      <c r="B15777" s="9"/>
    </row>
    <row r="15778" spans="2:2" x14ac:dyDescent="0.25">
      <c r="B15778" s="9"/>
    </row>
    <row r="15779" spans="2:2" x14ac:dyDescent="0.25">
      <c r="B15779" s="9"/>
    </row>
    <row r="15780" spans="2:2" x14ac:dyDescent="0.25">
      <c r="B15780" s="9"/>
    </row>
    <row r="15781" spans="2:2" x14ac:dyDescent="0.25">
      <c r="B15781" s="9"/>
    </row>
    <row r="15782" spans="2:2" x14ac:dyDescent="0.25">
      <c r="B15782" s="9"/>
    </row>
    <row r="15783" spans="2:2" x14ac:dyDescent="0.25">
      <c r="B15783" s="9"/>
    </row>
    <row r="15784" spans="2:2" x14ac:dyDescent="0.25">
      <c r="B15784" s="9"/>
    </row>
    <row r="15785" spans="2:2" x14ac:dyDescent="0.25">
      <c r="B15785" s="9"/>
    </row>
    <row r="15786" spans="2:2" x14ac:dyDescent="0.25">
      <c r="B15786" s="9"/>
    </row>
    <row r="15787" spans="2:2" x14ac:dyDescent="0.25">
      <c r="B15787" s="9"/>
    </row>
    <row r="15788" spans="2:2" x14ac:dyDescent="0.25">
      <c r="B15788" s="9"/>
    </row>
    <row r="15789" spans="2:2" x14ac:dyDescent="0.25">
      <c r="B15789" s="9"/>
    </row>
    <row r="15790" spans="2:2" x14ac:dyDescent="0.25">
      <c r="B15790" s="9"/>
    </row>
    <row r="15791" spans="2:2" x14ac:dyDescent="0.25">
      <c r="B15791" s="9"/>
    </row>
    <row r="15792" spans="2:2" x14ac:dyDescent="0.25">
      <c r="B15792" s="9"/>
    </row>
    <row r="15793" spans="2:2" x14ac:dyDescent="0.25">
      <c r="B15793" s="9"/>
    </row>
    <row r="15794" spans="2:2" x14ac:dyDescent="0.25">
      <c r="B15794" s="9"/>
    </row>
    <row r="15795" spans="2:2" x14ac:dyDescent="0.25">
      <c r="B15795" s="9"/>
    </row>
    <row r="15796" spans="2:2" x14ac:dyDescent="0.25">
      <c r="B15796" s="9"/>
    </row>
    <row r="15797" spans="2:2" x14ac:dyDescent="0.25">
      <c r="B15797" s="9"/>
    </row>
    <row r="15798" spans="2:2" x14ac:dyDescent="0.25">
      <c r="B15798" s="9"/>
    </row>
    <row r="15799" spans="2:2" x14ac:dyDescent="0.25">
      <c r="B15799" s="9"/>
    </row>
    <row r="15800" spans="2:2" x14ac:dyDescent="0.25">
      <c r="B15800" s="9"/>
    </row>
    <row r="15801" spans="2:2" x14ac:dyDescent="0.25">
      <c r="B15801" s="9"/>
    </row>
    <row r="15802" spans="2:2" x14ac:dyDescent="0.25">
      <c r="B15802" s="9"/>
    </row>
    <row r="15803" spans="2:2" x14ac:dyDescent="0.25">
      <c r="B15803" s="9"/>
    </row>
    <row r="15804" spans="2:2" x14ac:dyDescent="0.25">
      <c r="B15804" s="9"/>
    </row>
    <row r="15805" spans="2:2" x14ac:dyDescent="0.25">
      <c r="B15805" s="9"/>
    </row>
    <row r="15806" spans="2:2" x14ac:dyDescent="0.25">
      <c r="B15806" s="9"/>
    </row>
    <row r="15807" spans="2:2" x14ac:dyDescent="0.25">
      <c r="B15807" s="9"/>
    </row>
    <row r="15808" spans="2:2" x14ac:dyDescent="0.25">
      <c r="B15808" s="9"/>
    </row>
    <row r="15809" spans="2:2" x14ac:dyDescent="0.25">
      <c r="B15809" s="9"/>
    </row>
    <row r="15810" spans="2:2" x14ac:dyDescent="0.25">
      <c r="B15810" s="9"/>
    </row>
    <row r="15811" spans="2:2" x14ac:dyDescent="0.25">
      <c r="B15811" s="9"/>
    </row>
    <row r="15812" spans="2:2" x14ac:dyDescent="0.25">
      <c r="B15812" s="9"/>
    </row>
    <row r="15813" spans="2:2" x14ac:dyDescent="0.25">
      <c r="B15813" s="9"/>
    </row>
    <row r="15814" spans="2:2" x14ac:dyDescent="0.25">
      <c r="B15814" s="9"/>
    </row>
    <row r="15815" spans="2:2" x14ac:dyDescent="0.25">
      <c r="B15815" s="9"/>
    </row>
    <row r="15816" spans="2:2" x14ac:dyDescent="0.25">
      <c r="B15816" s="9"/>
    </row>
    <row r="15817" spans="2:2" x14ac:dyDescent="0.25">
      <c r="B15817" s="9"/>
    </row>
    <row r="15818" spans="2:2" x14ac:dyDescent="0.25">
      <c r="B15818" s="9"/>
    </row>
    <row r="15819" spans="2:2" x14ac:dyDescent="0.25">
      <c r="B15819" s="9"/>
    </row>
    <row r="15820" spans="2:2" x14ac:dyDescent="0.25">
      <c r="B15820" s="9"/>
    </row>
    <row r="15821" spans="2:2" x14ac:dyDescent="0.25">
      <c r="B15821" s="9"/>
    </row>
    <row r="15822" spans="2:2" x14ac:dyDescent="0.25">
      <c r="B15822" s="9"/>
    </row>
    <row r="15823" spans="2:2" x14ac:dyDescent="0.25">
      <c r="B15823" s="9"/>
    </row>
    <row r="15824" spans="2:2" x14ac:dyDescent="0.25">
      <c r="B15824" s="9"/>
    </row>
    <row r="15825" spans="2:2" x14ac:dyDescent="0.25">
      <c r="B15825" s="9"/>
    </row>
    <row r="15826" spans="2:2" x14ac:dyDescent="0.25">
      <c r="B15826" s="9"/>
    </row>
    <row r="15827" spans="2:2" x14ac:dyDescent="0.25">
      <c r="B15827" s="9"/>
    </row>
    <row r="15828" spans="2:2" x14ac:dyDescent="0.25">
      <c r="B15828" s="9"/>
    </row>
    <row r="15829" spans="2:2" x14ac:dyDescent="0.25">
      <c r="B15829" s="9"/>
    </row>
    <row r="15830" spans="2:2" x14ac:dyDescent="0.25">
      <c r="B15830" s="9"/>
    </row>
    <row r="15831" spans="2:2" x14ac:dyDescent="0.25">
      <c r="B15831" s="9"/>
    </row>
    <row r="15832" spans="2:2" x14ac:dyDescent="0.25">
      <c r="B15832" s="9"/>
    </row>
    <row r="15833" spans="2:2" x14ac:dyDescent="0.25">
      <c r="B15833" s="9"/>
    </row>
    <row r="15834" spans="2:2" x14ac:dyDescent="0.25">
      <c r="B15834" s="9"/>
    </row>
    <row r="15835" spans="2:2" x14ac:dyDescent="0.25">
      <c r="B15835" s="9"/>
    </row>
    <row r="15836" spans="2:2" x14ac:dyDescent="0.25">
      <c r="B15836" s="9"/>
    </row>
    <row r="15837" spans="2:2" x14ac:dyDescent="0.25">
      <c r="B15837" s="9"/>
    </row>
    <row r="15838" spans="2:2" x14ac:dyDescent="0.25">
      <c r="B15838" s="9"/>
    </row>
    <row r="15839" spans="2:2" x14ac:dyDescent="0.25">
      <c r="B15839" s="9"/>
    </row>
    <row r="15840" spans="2:2" x14ac:dyDescent="0.25">
      <c r="B15840" s="9"/>
    </row>
    <row r="15841" spans="2:2" x14ac:dyDescent="0.25">
      <c r="B15841" s="9"/>
    </row>
    <row r="15842" spans="2:2" x14ac:dyDescent="0.25">
      <c r="B15842" s="9"/>
    </row>
    <row r="15843" spans="2:2" x14ac:dyDescent="0.25">
      <c r="B15843" s="9"/>
    </row>
    <row r="15844" spans="2:2" x14ac:dyDescent="0.25">
      <c r="B15844" s="9"/>
    </row>
    <row r="15845" spans="2:2" x14ac:dyDescent="0.25">
      <c r="B15845" s="9"/>
    </row>
    <row r="15846" spans="2:2" x14ac:dyDescent="0.25">
      <c r="B15846" s="9"/>
    </row>
    <row r="15847" spans="2:2" x14ac:dyDescent="0.25">
      <c r="B15847" s="9"/>
    </row>
    <row r="15848" spans="2:2" x14ac:dyDescent="0.25">
      <c r="B15848" s="9"/>
    </row>
    <row r="15849" spans="2:2" x14ac:dyDescent="0.25">
      <c r="B15849" s="9"/>
    </row>
    <row r="15850" spans="2:2" x14ac:dyDescent="0.25">
      <c r="B15850" s="9"/>
    </row>
    <row r="15851" spans="2:2" x14ac:dyDescent="0.25">
      <c r="B15851" s="9"/>
    </row>
    <row r="15852" spans="2:2" x14ac:dyDescent="0.25">
      <c r="B15852" s="9"/>
    </row>
    <row r="15853" spans="2:2" x14ac:dyDescent="0.25">
      <c r="B15853" s="9"/>
    </row>
    <row r="15854" spans="2:2" x14ac:dyDescent="0.25">
      <c r="B15854" s="9"/>
    </row>
    <row r="15855" spans="2:2" x14ac:dyDescent="0.25">
      <c r="B15855" s="9"/>
    </row>
    <row r="15856" spans="2:2" x14ac:dyDescent="0.25">
      <c r="B15856" s="9"/>
    </row>
    <row r="15857" spans="2:2" x14ac:dyDescent="0.25">
      <c r="B15857" s="9"/>
    </row>
    <row r="15858" spans="2:2" x14ac:dyDescent="0.25">
      <c r="B15858" s="9"/>
    </row>
    <row r="15859" spans="2:2" x14ac:dyDescent="0.25">
      <c r="B15859" s="9"/>
    </row>
    <row r="15860" spans="2:2" x14ac:dyDescent="0.25">
      <c r="B15860" s="9"/>
    </row>
    <row r="15861" spans="2:2" x14ac:dyDescent="0.25">
      <c r="B15861" s="9"/>
    </row>
    <row r="15862" spans="2:2" x14ac:dyDescent="0.25">
      <c r="B15862" s="9"/>
    </row>
    <row r="15863" spans="2:2" x14ac:dyDescent="0.25">
      <c r="B15863" s="9"/>
    </row>
    <row r="15864" spans="2:2" x14ac:dyDescent="0.25">
      <c r="B15864" s="9"/>
    </row>
    <row r="15865" spans="2:2" x14ac:dyDescent="0.25">
      <c r="B15865" s="9"/>
    </row>
    <row r="15866" spans="2:2" x14ac:dyDescent="0.25">
      <c r="B15866" s="9"/>
    </row>
    <row r="15867" spans="2:2" x14ac:dyDescent="0.25">
      <c r="B15867" s="9"/>
    </row>
    <row r="15868" spans="2:2" x14ac:dyDescent="0.25">
      <c r="B15868" s="9"/>
    </row>
    <row r="15869" spans="2:2" x14ac:dyDescent="0.25">
      <c r="B15869" s="9"/>
    </row>
    <row r="15870" spans="2:2" x14ac:dyDescent="0.25">
      <c r="B15870" s="9"/>
    </row>
    <row r="15871" spans="2:2" x14ac:dyDescent="0.25">
      <c r="B15871" s="9"/>
    </row>
    <row r="15872" spans="2:2" x14ac:dyDescent="0.25">
      <c r="B15872" s="9"/>
    </row>
    <row r="15873" spans="2:2" x14ac:dyDescent="0.25">
      <c r="B15873" s="9"/>
    </row>
    <row r="15874" spans="2:2" x14ac:dyDescent="0.25">
      <c r="B15874" s="9"/>
    </row>
    <row r="15875" spans="2:2" x14ac:dyDescent="0.25">
      <c r="B15875" s="9"/>
    </row>
    <row r="15876" spans="2:2" x14ac:dyDescent="0.25">
      <c r="B15876" s="9"/>
    </row>
    <row r="15877" spans="2:2" x14ac:dyDescent="0.25">
      <c r="B15877" s="9"/>
    </row>
    <row r="15878" spans="2:2" x14ac:dyDescent="0.25">
      <c r="B15878" s="9"/>
    </row>
    <row r="15879" spans="2:2" x14ac:dyDescent="0.25">
      <c r="B15879" s="9"/>
    </row>
    <row r="15880" spans="2:2" x14ac:dyDescent="0.25">
      <c r="B15880" s="9"/>
    </row>
    <row r="15881" spans="2:2" x14ac:dyDescent="0.25">
      <c r="B15881" s="9"/>
    </row>
    <row r="15882" spans="2:2" x14ac:dyDescent="0.25">
      <c r="B15882" s="9"/>
    </row>
    <row r="15883" spans="2:2" x14ac:dyDescent="0.25">
      <c r="B15883" s="9"/>
    </row>
    <row r="15884" spans="2:2" x14ac:dyDescent="0.25">
      <c r="B15884" s="9"/>
    </row>
    <row r="15885" spans="2:2" x14ac:dyDescent="0.25">
      <c r="B15885" s="9"/>
    </row>
    <row r="15886" spans="2:2" x14ac:dyDescent="0.25">
      <c r="B15886" s="9"/>
    </row>
    <row r="15887" spans="2:2" x14ac:dyDescent="0.25">
      <c r="B15887" s="9"/>
    </row>
    <row r="15888" spans="2:2" x14ac:dyDescent="0.25">
      <c r="B15888" s="9"/>
    </row>
    <row r="15889" spans="2:2" x14ac:dyDescent="0.25">
      <c r="B15889" s="9"/>
    </row>
    <row r="15890" spans="2:2" x14ac:dyDescent="0.25">
      <c r="B15890" s="9"/>
    </row>
    <row r="15891" spans="2:2" x14ac:dyDescent="0.25">
      <c r="B15891" s="9"/>
    </row>
    <row r="15892" spans="2:2" x14ac:dyDescent="0.25">
      <c r="B15892" s="9"/>
    </row>
    <row r="15893" spans="2:2" x14ac:dyDescent="0.25">
      <c r="B15893" s="9"/>
    </row>
    <row r="15894" spans="2:2" x14ac:dyDescent="0.25">
      <c r="B15894" s="9"/>
    </row>
    <row r="15895" spans="2:2" x14ac:dyDescent="0.25">
      <c r="B15895" s="9"/>
    </row>
    <row r="15896" spans="2:2" x14ac:dyDescent="0.25">
      <c r="B15896" s="9"/>
    </row>
    <row r="15897" spans="2:2" x14ac:dyDescent="0.25">
      <c r="B15897" s="9"/>
    </row>
    <row r="15898" spans="2:2" x14ac:dyDescent="0.25">
      <c r="B15898" s="9"/>
    </row>
    <row r="15899" spans="2:2" x14ac:dyDescent="0.25">
      <c r="B15899" s="9"/>
    </row>
    <row r="15900" spans="2:2" x14ac:dyDescent="0.25">
      <c r="B15900" s="9"/>
    </row>
    <row r="15901" spans="2:2" x14ac:dyDescent="0.25">
      <c r="B15901" s="9"/>
    </row>
    <row r="15902" spans="2:2" x14ac:dyDescent="0.25">
      <c r="B15902" s="9"/>
    </row>
    <row r="15903" spans="2:2" x14ac:dyDescent="0.25">
      <c r="B15903" s="9"/>
    </row>
    <row r="15904" spans="2:2" x14ac:dyDescent="0.25">
      <c r="B15904" s="9"/>
    </row>
    <row r="15905" spans="2:2" x14ac:dyDescent="0.25">
      <c r="B15905" s="9"/>
    </row>
    <row r="15906" spans="2:2" x14ac:dyDescent="0.25">
      <c r="B15906" s="9"/>
    </row>
    <row r="15907" spans="2:2" x14ac:dyDescent="0.25">
      <c r="B15907" s="9"/>
    </row>
    <row r="15908" spans="2:2" x14ac:dyDescent="0.25">
      <c r="B15908" s="9"/>
    </row>
    <row r="15909" spans="2:2" x14ac:dyDescent="0.25">
      <c r="B15909" s="9"/>
    </row>
    <row r="15910" spans="2:2" x14ac:dyDescent="0.25">
      <c r="B15910" s="9"/>
    </row>
    <row r="15911" spans="2:2" x14ac:dyDescent="0.25">
      <c r="B15911" s="9"/>
    </row>
    <row r="15912" spans="2:2" x14ac:dyDescent="0.25">
      <c r="B15912" s="9"/>
    </row>
    <row r="15913" spans="2:2" x14ac:dyDescent="0.25">
      <c r="B15913" s="9"/>
    </row>
    <row r="15914" spans="2:2" x14ac:dyDescent="0.25">
      <c r="B15914" s="9"/>
    </row>
    <row r="15915" spans="2:2" x14ac:dyDescent="0.25">
      <c r="B15915" s="9"/>
    </row>
    <row r="15916" spans="2:2" x14ac:dyDescent="0.25">
      <c r="B15916" s="9"/>
    </row>
    <row r="15917" spans="2:2" x14ac:dyDescent="0.25">
      <c r="B15917" s="9"/>
    </row>
    <row r="15918" spans="2:2" x14ac:dyDescent="0.25">
      <c r="B15918" s="9"/>
    </row>
    <row r="15919" spans="2:2" x14ac:dyDescent="0.25">
      <c r="B15919" s="9"/>
    </row>
    <row r="15920" spans="2:2" x14ac:dyDescent="0.25">
      <c r="B15920" s="9"/>
    </row>
    <row r="15921" spans="2:2" x14ac:dyDescent="0.25">
      <c r="B15921" s="9"/>
    </row>
    <row r="15922" spans="2:2" x14ac:dyDescent="0.25">
      <c r="B15922" s="9"/>
    </row>
    <row r="15923" spans="2:2" x14ac:dyDescent="0.25">
      <c r="B15923" s="9"/>
    </row>
    <row r="15924" spans="2:2" x14ac:dyDescent="0.25">
      <c r="B15924" s="9"/>
    </row>
    <row r="15925" spans="2:2" x14ac:dyDescent="0.25">
      <c r="B15925" s="9"/>
    </row>
    <row r="15926" spans="2:2" x14ac:dyDescent="0.25">
      <c r="B15926" s="9"/>
    </row>
    <row r="15927" spans="2:2" x14ac:dyDescent="0.25">
      <c r="B15927" s="9"/>
    </row>
    <row r="15928" spans="2:2" x14ac:dyDescent="0.25">
      <c r="B15928" s="9"/>
    </row>
    <row r="15929" spans="2:2" x14ac:dyDescent="0.25">
      <c r="B15929" s="9"/>
    </row>
    <row r="15930" spans="2:2" x14ac:dyDescent="0.25">
      <c r="B15930" s="9"/>
    </row>
    <row r="15931" spans="2:2" x14ac:dyDescent="0.25">
      <c r="B15931" s="9"/>
    </row>
    <row r="15932" spans="2:2" x14ac:dyDescent="0.25">
      <c r="B15932" s="9"/>
    </row>
    <row r="15933" spans="2:2" x14ac:dyDescent="0.25">
      <c r="B15933" s="9"/>
    </row>
    <row r="15934" spans="2:2" x14ac:dyDescent="0.25">
      <c r="B15934" s="9"/>
    </row>
    <row r="15935" spans="2:2" x14ac:dyDescent="0.25">
      <c r="B15935" s="9"/>
    </row>
    <row r="15936" spans="2:2" x14ac:dyDescent="0.25">
      <c r="B15936" s="9"/>
    </row>
    <row r="15937" spans="2:2" x14ac:dyDescent="0.25">
      <c r="B15937" s="9"/>
    </row>
    <row r="15938" spans="2:2" x14ac:dyDescent="0.25">
      <c r="B15938" s="9"/>
    </row>
    <row r="15939" spans="2:2" x14ac:dyDescent="0.25">
      <c r="B15939" s="9"/>
    </row>
    <row r="15940" spans="2:2" x14ac:dyDescent="0.25">
      <c r="B15940" s="9"/>
    </row>
    <row r="15941" spans="2:2" x14ac:dyDescent="0.25">
      <c r="B15941" s="9"/>
    </row>
    <row r="15942" spans="2:2" x14ac:dyDescent="0.25">
      <c r="B15942" s="9"/>
    </row>
    <row r="15943" spans="2:2" x14ac:dyDescent="0.25">
      <c r="B15943" s="9"/>
    </row>
    <row r="15944" spans="2:2" x14ac:dyDescent="0.25">
      <c r="B15944" s="9"/>
    </row>
    <row r="15945" spans="2:2" x14ac:dyDescent="0.25">
      <c r="B15945" s="9"/>
    </row>
    <row r="15946" spans="2:2" x14ac:dyDescent="0.25">
      <c r="B15946" s="9"/>
    </row>
    <row r="15947" spans="2:2" x14ac:dyDescent="0.25">
      <c r="B15947" s="9"/>
    </row>
    <row r="15948" spans="2:2" x14ac:dyDescent="0.25">
      <c r="B15948" s="9"/>
    </row>
    <row r="15949" spans="2:2" x14ac:dyDescent="0.25">
      <c r="B15949" s="9"/>
    </row>
    <row r="15950" spans="2:2" x14ac:dyDescent="0.25">
      <c r="B15950" s="9"/>
    </row>
    <row r="15951" spans="2:2" x14ac:dyDescent="0.25">
      <c r="B15951" s="9"/>
    </row>
    <row r="15952" spans="2:2" x14ac:dyDescent="0.25">
      <c r="B15952" s="9"/>
    </row>
    <row r="15953" spans="2:2" x14ac:dyDescent="0.25">
      <c r="B15953" s="9"/>
    </row>
    <row r="15954" spans="2:2" x14ac:dyDescent="0.25">
      <c r="B15954" s="9"/>
    </row>
    <row r="15955" spans="2:2" x14ac:dyDescent="0.25">
      <c r="B15955" s="9"/>
    </row>
    <row r="15956" spans="2:2" x14ac:dyDescent="0.25">
      <c r="B15956" s="9"/>
    </row>
    <row r="15957" spans="2:2" x14ac:dyDescent="0.25">
      <c r="B15957" s="9"/>
    </row>
    <row r="15958" spans="2:2" x14ac:dyDescent="0.25">
      <c r="B15958" s="9"/>
    </row>
    <row r="15959" spans="2:2" x14ac:dyDescent="0.25">
      <c r="B15959" s="9"/>
    </row>
    <row r="15960" spans="2:2" x14ac:dyDescent="0.25">
      <c r="B15960" s="9"/>
    </row>
    <row r="15961" spans="2:2" x14ac:dyDescent="0.25">
      <c r="B15961" s="9"/>
    </row>
    <row r="15962" spans="2:2" x14ac:dyDescent="0.25">
      <c r="B15962" s="9"/>
    </row>
    <row r="15963" spans="2:2" x14ac:dyDescent="0.25">
      <c r="B15963" s="9"/>
    </row>
    <row r="15964" spans="2:2" x14ac:dyDescent="0.25">
      <c r="B15964" s="9"/>
    </row>
    <row r="15965" spans="2:2" x14ac:dyDescent="0.25">
      <c r="B15965" s="9"/>
    </row>
    <row r="15966" spans="2:2" x14ac:dyDescent="0.25">
      <c r="B15966" s="9"/>
    </row>
    <row r="15967" spans="2:2" x14ac:dyDescent="0.25">
      <c r="B15967" s="9"/>
    </row>
    <row r="15968" spans="2:2" x14ac:dyDescent="0.25">
      <c r="B15968" s="9"/>
    </row>
    <row r="15969" spans="2:2" x14ac:dyDescent="0.25">
      <c r="B15969" s="9"/>
    </row>
    <row r="15970" spans="2:2" x14ac:dyDescent="0.25">
      <c r="B15970" s="9"/>
    </row>
    <row r="15971" spans="2:2" x14ac:dyDescent="0.25">
      <c r="B15971" s="9"/>
    </row>
    <row r="15972" spans="2:2" x14ac:dyDescent="0.25">
      <c r="B15972" s="9"/>
    </row>
    <row r="15973" spans="2:2" x14ac:dyDescent="0.25">
      <c r="B15973" s="9"/>
    </row>
    <row r="15974" spans="2:2" x14ac:dyDescent="0.25">
      <c r="B15974" s="9"/>
    </row>
    <row r="15975" spans="2:2" x14ac:dyDescent="0.25">
      <c r="B15975" s="9"/>
    </row>
    <row r="15976" spans="2:2" x14ac:dyDescent="0.25">
      <c r="B15976" s="9"/>
    </row>
    <row r="15977" spans="2:2" x14ac:dyDescent="0.25">
      <c r="B15977" s="9"/>
    </row>
    <row r="15978" spans="2:2" x14ac:dyDescent="0.25">
      <c r="B15978" s="9"/>
    </row>
    <row r="15979" spans="2:2" x14ac:dyDescent="0.25">
      <c r="B15979" s="9"/>
    </row>
    <row r="15980" spans="2:2" x14ac:dyDescent="0.25">
      <c r="B15980" s="9"/>
    </row>
    <row r="15981" spans="2:2" x14ac:dyDescent="0.25">
      <c r="B15981" s="9"/>
    </row>
    <row r="15982" spans="2:2" x14ac:dyDescent="0.25">
      <c r="B15982" s="9"/>
    </row>
    <row r="15983" spans="2:2" x14ac:dyDescent="0.25">
      <c r="B15983" s="9"/>
    </row>
    <row r="15984" spans="2:2" x14ac:dyDescent="0.25">
      <c r="B15984" s="9"/>
    </row>
    <row r="15985" spans="2:2" x14ac:dyDescent="0.25">
      <c r="B15985" s="9"/>
    </row>
    <row r="15986" spans="2:2" x14ac:dyDescent="0.25">
      <c r="B15986" s="9"/>
    </row>
    <row r="15987" spans="2:2" x14ac:dyDescent="0.25">
      <c r="B15987" s="9"/>
    </row>
    <row r="15988" spans="2:2" x14ac:dyDescent="0.25">
      <c r="B15988" s="9"/>
    </row>
    <row r="15989" spans="2:2" x14ac:dyDescent="0.25">
      <c r="B15989" s="9"/>
    </row>
    <row r="15990" spans="2:2" x14ac:dyDescent="0.25">
      <c r="B15990" s="9"/>
    </row>
    <row r="15991" spans="2:2" x14ac:dyDescent="0.25">
      <c r="B15991" s="9"/>
    </row>
    <row r="15992" spans="2:2" x14ac:dyDescent="0.25">
      <c r="B15992" s="9"/>
    </row>
    <row r="15993" spans="2:2" x14ac:dyDescent="0.25">
      <c r="B15993" s="9"/>
    </row>
    <row r="15994" spans="2:2" x14ac:dyDescent="0.25">
      <c r="B15994" s="9"/>
    </row>
    <row r="15995" spans="2:2" x14ac:dyDescent="0.25">
      <c r="B15995" s="9"/>
    </row>
    <row r="15996" spans="2:2" x14ac:dyDescent="0.25">
      <c r="B15996" s="9"/>
    </row>
    <row r="15997" spans="2:2" x14ac:dyDescent="0.25">
      <c r="B15997" s="9"/>
    </row>
    <row r="15998" spans="2:2" x14ac:dyDescent="0.25">
      <c r="B15998" s="9"/>
    </row>
    <row r="15999" spans="2:2" x14ac:dyDescent="0.25">
      <c r="B15999" s="9"/>
    </row>
    <row r="16000" spans="2:2" x14ac:dyDescent="0.25">
      <c r="B16000" s="9"/>
    </row>
    <row r="16001" spans="2:2" x14ac:dyDescent="0.25">
      <c r="B16001" s="9"/>
    </row>
    <row r="16002" spans="2:2" x14ac:dyDescent="0.25">
      <c r="B16002" s="9"/>
    </row>
    <row r="16003" spans="2:2" x14ac:dyDescent="0.25">
      <c r="B16003" s="9"/>
    </row>
    <row r="16004" spans="2:2" x14ac:dyDescent="0.25">
      <c r="B16004" s="9"/>
    </row>
    <row r="16005" spans="2:2" x14ac:dyDescent="0.25">
      <c r="B16005" s="9"/>
    </row>
    <row r="16006" spans="2:2" x14ac:dyDescent="0.25">
      <c r="B16006" s="9"/>
    </row>
    <row r="16007" spans="2:2" x14ac:dyDescent="0.25">
      <c r="B16007" s="9"/>
    </row>
    <row r="16008" spans="2:2" x14ac:dyDescent="0.25">
      <c r="B16008" s="9"/>
    </row>
    <row r="16009" spans="2:2" x14ac:dyDescent="0.25">
      <c r="B16009" s="9"/>
    </row>
    <row r="16010" spans="2:2" x14ac:dyDescent="0.25">
      <c r="B16010" s="9"/>
    </row>
    <row r="16011" spans="2:2" x14ac:dyDescent="0.25">
      <c r="B16011" s="9"/>
    </row>
    <row r="16012" spans="2:2" x14ac:dyDescent="0.25">
      <c r="B16012" s="9"/>
    </row>
    <row r="16013" spans="2:2" x14ac:dyDescent="0.25">
      <c r="B16013" s="9"/>
    </row>
    <row r="16014" spans="2:2" x14ac:dyDescent="0.25">
      <c r="B16014" s="9"/>
    </row>
    <row r="16015" spans="2:2" x14ac:dyDescent="0.25">
      <c r="B16015" s="9"/>
    </row>
    <row r="16016" spans="2:2" x14ac:dyDescent="0.25">
      <c r="B16016" s="9"/>
    </row>
    <row r="16017" spans="2:2" x14ac:dyDescent="0.25">
      <c r="B16017" s="9"/>
    </row>
    <row r="16018" spans="2:2" x14ac:dyDescent="0.25">
      <c r="B16018" s="9"/>
    </row>
    <row r="16019" spans="2:2" x14ac:dyDescent="0.25">
      <c r="B16019" s="9"/>
    </row>
    <row r="16020" spans="2:2" x14ac:dyDescent="0.25">
      <c r="B16020" s="9"/>
    </row>
    <row r="16021" spans="2:2" x14ac:dyDescent="0.25">
      <c r="B16021" s="9"/>
    </row>
    <row r="16022" spans="2:2" x14ac:dyDescent="0.25">
      <c r="B16022" s="9"/>
    </row>
    <row r="16023" spans="2:2" x14ac:dyDescent="0.25">
      <c r="B16023" s="9"/>
    </row>
    <row r="16024" spans="2:2" x14ac:dyDescent="0.25">
      <c r="B16024" s="9"/>
    </row>
    <row r="16025" spans="2:2" x14ac:dyDescent="0.25">
      <c r="B16025" s="9"/>
    </row>
    <row r="16026" spans="2:2" x14ac:dyDescent="0.25">
      <c r="B16026" s="9"/>
    </row>
    <row r="16027" spans="2:2" x14ac:dyDescent="0.25">
      <c r="B16027" s="9"/>
    </row>
    <row r="16028" spans="2:2" x14ac:dyDescent="0.25">
      <c r="B16028" s="9"/>
    </row>
    <row r="16029" spans="2:2" x14ac:dyDescent="0.25">
      <c r="B16029" s="9"/>
    </row>
    <row r="16030" spans="2:2" x14ac:dyDescent="0.25">
      <c r="B16030" s="9"/>
    </row>
    <row r="16031" spans="2:2" x14ac:dyDescent="0.25">
      <c r="B16031" s="9"/>
    </row>
    <row r="16032" spans="2:2" x14ac:dyDescent="0.25">
      <c r="B16032" s="9"/>
    </row>
    <row r="16033" spans="2:2" x14ac:dyDescent="0.25">
      <c r="B16033" s="9"/>
    </row>
    <row r="16034" spans="2:2" x14ac:dyDescent="0.25">
      <c r="B16034" s="9"/>
    </row>
    <row r="16035" spans="2:2" x14ac:dyDescent="0.25">
      <c r="B16035" s="9"/>
    </row>
    <row r="16036" spans="2:2" x14ac:dyDescent="0.25">
      <c r="B16036" s="9"/>
    </row>
    <row r="16037" spans="2:2" x14ac:dyDescent="0.25">
      <c r="B16037" s="9"/>
    </row>
    <row r="16038" spans="2:2" x14ac:dyDescent="0.25">
      <c r="B16038" s="9"/>
    </row>
    <row r="16039" spans="2:2" x14ac:dyDescent="0.25">
      <c r="B16039" s="9"/>
    </row>
    <row r="16040" spans="2:2" x14ac:dyDescent="0.25">
      <c r="B16040" s="9"/>
    </row>
    <row r="16041" spans="2:2" x14ac:dyDescent="0.25">
      <c r="B16041" s="9"/>
    </row>
    <row r="16042" spans="2:2" x14ac:dyDescent="0.25">
      <c r="B16042" s="9"/>
    </row>
    <row r="16043" spans="2:2" x14ac:dyDescent="0.25">
      <c r="B16043" s="9"/>
    </row>
    <row r="16044" spans="2:2" x14ac:dyDescent="0.25">
      <c r="B16044" s="9"/>
    </row>
    <row r="16045" spans="2:2" x14ac:dyDescent="0.25">
      <c r="B16045" s="9"/>
    </row>
    <row r="16046" spans="2:2" x14ac:dyDescent="0.25">
      <c r="B16046" s="9"/>
    </row>
    <row r="16047" spans="2:2" x14ac:dyDescent="0.25">
      <c r="B16047" s="9"/>
    </row>
    <row r="16048" spans="2:2" x14ac:dyDescent="0.25">
      <c r="B16048" s="9"/>
    </row>
    <row r="16049" spans="2:2" x14ac:dyDescent="0.25">
      <c r="B16049" s="9"/>
    </row>
    <row r="16050" spans="2:2" x14ac:dyDescent="0.25">
      <c r="B16050" s="9"/>
    </row>
    <row r="16051" spans="2:2" x14ac:dyDescent="0.25">
      <c r="B16051" s="9"/>
    </row>
    <row r="16052" spans="2:2" x14ac:dyDescent="0.25">
      <c r="B16052" s="9"/>
    </row>
    <row r="16053" spans="2:2" x14ac:dyDescent="0.25">
      <c r="B16053" s="9"/>
    </row>
    <row r="16054" spans="2:2" x14ac:dyDescent="0.25">
      <c r="B16054" s="9"/>
    </row>
    <row r="16055" spans="2:2" x14ac:dyDescent="0.25">
      <c r="B16055" s="9"/>
    </row>
    <row r="16056" spans="2:2" x14ac:dyDescent="0.25">
      <c r="B16056" s="9"/>
    </row>
    <row r="16057" spans="2:2" x14ac:dyDescent="0.25">
      <c r="B16057" s="9"/>
    </row>
    <row r="16058" spans="2:2" x14ac:dyDescent="0.25">
      <c r="B16058" s="9"/>
    </row>
    <row r="16059" spans="2:2" x14ac:dyDescent="0.25">
      <c r="B16059" s="9"/>
    </row>
    <row r="16060" spans="2:2" x14ac:dyDescent="0.25">
      <c r="B16060" s="9"/>
    </row>
    <row r="16061" spans="2:2" x14ac:dyDescent="0.25">
      <c r="B16061" s="9"/>
    </row>
    <row r="16062" spans="2:2" x14ac:dyDescent="0.25">
      <c r="B16062" s="9"/>
    </row>
    <row r="16063" spans="2:2" x14ac:dyDescent="0.25">
      <c r="B16063" s="9"/>
    </row>
    <row r="16064" spans="2:2" x14ac:dyDescent="0.25">
      <c r="B16064" s="9"/>
    </row>
    <row r="16065" spans="2:2" x14ac:dyDescent="0.25">
      <c r="B16065" s="9"/>
    </row>
    <row r="16066" spans="2:2" x14ac:dyDescent="0.25">
      <c r="B16066" s="9"/>
    </row>
    <row r="16067" spans="2:2" x14ac:dyDescent="0.25">
      <c r="B16067" s="9"/>
    </row>
    <row r="16068" spans="2:2" x14ac:dyDescent="0.25">
      <c r="B16068" s="9"/>
    </row>
    <row r="16069" spans="2:2" x14ac:dyDescent="0.25">
      <c r="B16069" s="9"/>
    </row>
    <row r="16070" spans="2:2" x14ac:dyDescent="0.25">
      <c r="B16070" s="9"/>
    </row>
    <row r="16071" spans="2:2" x14ac:dyDescent="0.25">
      <c r="B16071" s="9"/>
    </row>
    <row r="16072" spans="2:2" x14ac:dyDescent="0.25">
      <c r="B16072" s="9"/>
    </row>
    <row r="16073" spans="2:2" x14ac:dyDescent="0.25">
      <c r="B16073" s="9"/>
    </row>
    <row r="16074" spans="2:2" x14ac:dyDescent="0.25">
      <c r="B16074" s="9"/>
    </row>
    <row r="16075" spans="2:2" x14ac:dyDescent="0.25">
      <c r="B16075" s="9"/>
    </row>
    <row r="16076" spans="2:2" x14ac:dyDescent="0.25">
      <c r="B16076" s="9"/>
    </row>
    <row r="16077" spans="2:2" x14ac:dyDescent="0.25">
      <c r="B16077" s="9"/>
    </row>
    <row r="16078" spans="2:2" x14ac:dyDescent="0.25">
      <c r="B16078" s="9"/>
    </row>
    <row r="16079" spans="2:2" x14ac:dyDescent="0.25">
      <c r="B16079" s="9"/>
    </row>
    <row r="16080" spans="2:2" x14ac:dyDescent="0.25">
      <c r="B16080" s="9"/>
    </row>
    <row r="16081" spans="2:2" x14ac:dyDescent="0.25">
      <c r="B16081" s="9"/>
    </row>
    <row r="16082" spans="2:2" x14ac:dyDescent="0.25">
      <c r="B16082" s="9"/>
    </row>
    <row r="16083" spans="2:2" x14ac:dyDescent="0.25">
      <c r="B16083" s="9"/>
    </row>
    <row r="16084" spans="2:2" x14ac:dyDescent="0.25">
      <c r="B16084" s="9"/>
    </row>
    <row r="16085" spans="2:2" x14ac:dyDescent="0.25">
      <c r="B16085" s="9"/>
    </row>
    <row r="16086" spans="2:2" x14ac:dyDescent="0.25">
      <c r="B16086" s="9"/>
    </row>
    <row r="16087" spans="2:2" x14ac:dyDescent="0.25">
      <c r="B16087" s="9"/>
    </row>
    <row r="16088" spans="2:2" x14ac:dyDescent="0.25">
      <c r="B16088" s="9"/>
    </row>
    <row r="16089" spans="2:2" x14ac:dyDescent="0.25">
      <c r="B16089" s="9"/>
    </row>
    <row r="16090" spans="2:2" x14ac:dyDescent="0.25">
      <c r="B16090" s="9"/>
    </row>
    <row r="16091" spans="2:2" x14ac:dyDescent="0.25">
      <c r="B16091" s="9"/>
    </row>
    <row r="16092" spans="2:2" x14ac:dyDescent="0.25">
      <c r="B16092" s="9"/>
    </row>
    <row r="16093" spans="2:2" x14ac:dyDescent="0.25">
      <c r="B16093" s="9"/>
    </row>
    <row r="16094" spans="2:2" x14ac:dyDescent="0.25">
      <c r="B16094" s="9"/>
    </row>
    <row r="16095" spans="2:2" x14ac:dyDescent="0.25">
      <c r="B16095" s="9"/>
    </row>
    <row r="16096" spans="2:2" x14ac:dyDescent="0.25">
      <c r="B16096" s="9"/>
    </row>
    <row r="16097" spans="2:2" x14ac:dyDescent="0.25">
      <c r="B16097" s="9"/>
    </row>
    <row r="16098" spans="2:2" x14ac:dyDescent="0.25">
      <c r="B16098" s="9"/>
    </row>
    <row r="16099" spans="2:2" x14ac:dyDescent="0.25">
      <c r="B16099" s="9"/>
    </row>
    <row r="16100" spans="2:2" x14ac:dyDescent="0.25">
      <c r="B16100" s="9"/>
    </row>
    <row r="16101" spans="2:2" x14ac:dyDescent="0.25">
      <c r="B16101" s="9"/>
    </row>
    <row r="16102" spans="2:2" x14ac:dyDescent="0.25">
      <c r="B16102" s="9"/>
    </row>
    <row r="16103" spans="2:2" x14ac:dyDescent="0.25">
      <c r="B16103" s="9"/>
    </row>
    <row r="16104" spans="2:2" x14ac:dyDescent="0.25">
      <c r="B16104" s="9"/>
    </row>
    <row r="16105" spans="2:2" x14ac:dyDescent="0.25">
      <c r="B16105" s="9"/>
    </row>
    <row r="16106" spans="2:2" x14ac:dyDescent="0.25">
      <c r="B16106" s="9"/>
    </row>
    <row r="16107" spans="2:2" x14ac:dyDescent="0.25">
      <c r="B16107" s="9"/>
    </row>
    <row r="16108" spans="2:2" x14ac:dyDescent="0.25">
      <c r="B16108" s="9"/>
    </row>
    <row r="16109" spans="2:2" x14ac:dyDescent="0.25">
      <c r="B16109" s="9"/>
    </row>
    <row r="16110" spans="2:2" x14ac:dyDescent="0.25">
      <c r="B16110" s="9"/>
    </row>
    <row r="16111" spans="2:2" x14ac:dyDescent="0.25">
      <c r="B16111" s="9"/>
    </row>
    <row r="16112" spans="2:2" x14ac:dyDescent="0.25">
      <c r="B16112" s="9"/>
    </row>
    <row r="16113" spans="2:2" x14ac:dyDescent="0.25">
      <c r="B16113" s="9"/>
    </row>
    <row r="16114" spans="2:2" x14ac:dyDescent="0.25">
      <c r="B16114" s="9"/>
    </row>
    <row r="16115" spans="2:2" x14ac:dyDescent="0.25">
      <c r="B16115" s="9"/>
    </row>
    <row r="16116" spans="2:2" x14ac:dyDescent="0.25">
      <c r="B16116" s="9"/>
    </row>
    <row r="16117" spans="2:2" x14ac:dyDescent="0.25">
      <c r="B16117" s="9"/>
    </row>
    <row r="16118" spans="2:2" x14ac:dyDescent="0.25">
      <c r="B16118" s="9"/>
    </row>
    <row r="16119" spans="2:2" x14ac:dyDescent="0.25">
      <c r="B16119" s="9"/>
    </row>
    <row r="16120" spans="2:2" x14ac:dyDescent="0.25">
      <c r="B16120" s="9"/>
    </row>
    <row r="16121" spans="2:2" x14ac:dyDescent="0.25">
      <c r="B16121" s="9"/>
    </row>
    <row r="16122" spans="2:2" x14ac:dyDescent="0.25">
      <c r="B16122" s="9"/>
    </row>
    <row r="16123" spans="2:2" x14ac:dyDescent="0.25">
      <c r="B16123" s="9"/>
    </row>
    <row r="16124" spans="2:2" x14ac:dyDescent="0.25">
      <c r="B16124" s="9"/>
    </row>
    <row r="16125" spans="2:2" x14ac:dyDescent="0.25">
      <c r="B16125" s="9"/>
    </row>
    <row r="16126" spans="2:2" x14ac:dyDescent="0.25">
      <c r="B16126" s="9"/>
    </row>
    <row r="16127" spans="2:2" x14ac:dyDescent="0.25">
      <c r="B16127" s="9"/>
    </row>
    <row r="16128" spans="2:2" x14ac:dyDescent="0.25">
      <c r="B16128" s="9"/>
    </row>
    <row r="16129" spans="2:2" x14ac:dyDescent="0.25">
      <c r="B16129" s="9"/>
    </row>
    <row r="16130" spans="2:2" x14ac:dyDescent="0.25">
      <c r="B16130" s="9"/>
    </row>
    <row r="16131" spans="2:2" x14ac:dyDescent="0.25">
      <c r="B16131" s="9"/>
    </row>
    <row r="16132" spans="2:2" x14ac:dyDescent="0.25">
      <c r="B16132" s="9"/>
    </row>
    <row r="16133" spans="2:2" x14ac:dyDescent="0.25">
      <c r="B16133" s="9"/>
    </row>
    <row r="16134" spans="2:2" x14ac:dyDescent="0.25">
      <c r="B16134" s="9"/>
    </row>
    <row r="16135" spans="2:2" x14ac:dyDescent="0.25">
      <c r="B16135" s="9"/>
    </row>
    <row r="16136" spans="2:2" x14ac:dyDescent="0.25">
      <c r="B16136" s="9"/>
    </row>
    <row r="16137" spans="2:2" x14ac:dyDescent="0.25">
      <c r="B16137" s="9"/>
    </row>
    <row r="16138" spans="2:2" x14ac:dyDescent="0.25">
      <c r="B16138" s="9"/>
    </row>
    <row r="16139" spans="2:2" x14ac:dyDescent="0.25">
      <c r="B16139" s="9"/>
    </row>
    <row r="16140" spans="2:2" x14ac:dyDescent="0.25">
      <c r="B16140" s="9"/>
    </row>
    <row r="16141" spans="2:2" x14ac:dyDescent="0.25">
      <c r="B16141" s="9"/>
    </row>
    <row r="16142" spans="2:2" x14ac:dyDescent="0.25">
      <c r="B16142" s="9"/>
    </row>
    <row r="16143" spans="2:2" x14ac:dyDescent="0.25">
      <c r="B16143" s="9"/>
    </row>
    <row r="16144" spans="2:2" x14ac:dyDescent="0.25">
      <c r="B16144" s="9"/>
    </row>
    <row r="16145" spans="2:2" x14ac:dyDescent="0.25">
      <c r="B16145" s="9"/>
    </row>
    <row r="16146" spans="2:2" x14ac:dyDescent="0.25">
      <c r="B16146" s="9"/>
    </row>
    <row r="16147" spans="2:2" x14ac:dyDescent="0.25">
      <c r="B16147" s="9"/>
    </row>
    <row r="16148" spans="2:2" x14ac:dyDescent="0.25">
      <c r="B16148" s="9"/>
    </row>
    <row r="16149" spans="2:2" x14ac:dyDescent="0.25">
      <c r="B16149" s="9"/>
    </row>
    <row r="16150" spans="2:2" x14ac:dyDescent="0.25">
      <c r="B16150" s="9"/>
    </row>
    <row r="16151" spans="2:2" x14ac:dyDescent="0.25">
      <c r="B16151" s="9"/>
    </row>
    <row r="16152" spans="2:2" x14ac:dyDescent="0.25">
      <c r="B16152" s="9"/>
    </row>
    <row r="16153" spans="2:2" x14ac:dyDescent="0.25">
      <c r="B16153" s="9"/>
    </row>
    <row r="16154" spans="2:2" x14ac:dyDescent="0.25">
      <c r="B16154" s="9"/>
    </row>
    <row r="16155" spans="2:2" x14ac:dyDescent="0.25">
      <c r="B16155" s="9"/>
    </row>
    <row r="16156" spans="2:2" x14ac:dyDescent="0.25">
      <c r="B16156" s="9"/>
    </row>
    <row r="16157" spans="2:2" x14ac:dyDescent="0.25">
      <c r="B16157" s="9"/>
    </row>
    <row r="16158" spans="2:2" x14ac:dyDescent="0.25">
      <c r="B16158" s="9"/>
    </row>
    <row r="16159" spans="2:2" x14ac:dyDescent="0.25">
      <c r="B16159" s="9"/>
    </row>
    <row r="16160" spans="2:2" x14ac:dyDescent="0.25">
      <c r="B16160" s="9"/>
    </row>
    <row r="16161" spans="2:2" x14ac:dyDescent="0.25">
      <c r="B16161" s="9"/>
    </row>
    <row r="16162" spans="2:2" x14ac:dyDescent="0.25">
      <c r="B16162" s="9"/>
    </row>
    <row r="16163" spans="2:2" x14ac:dyDescent="0.25">
      <c r="B16163" s="9"/>
    </row>
    <row r="16164" spans="2:2" x14ac:dyDescent="0.25">
      <c r="B16164" s="9"/>
    </row>
    <row r="16165" spans="2:2" x14ac:dyDescent="0.25">
      <c r="B16165" s="9"/>
    </row>
    <row r="16166" spans="2:2" x14ac:dyDescent="0.25">
      <c r="B16166" s="9"/>
    </row>
    <row r="16167" spans="2:2" x14ac:dyDescent="0.25">
      <c r="B16167" s="9"/>
    </row>
    <row r="16168" spans="2:2" x14ac:dyDescent="0.25">
      <c r="B16168" s="9"/>
    </row>
    <row r="16169" spans="2:2" x14ac:dyDescent="0.25">
      <c r="B16169" s="9"/>
    </row>
    <row r="16170" spans="2:2" x14ac:dyDescent="0.25">
      <c r="B16170" s="9"/>
    </row>
    <row r="16171" spans="2:2" x14ac:dyDescent="0.25">
      <c r="B16171" s="9"/>
    </row>
    <row r="16172" spans="2:2" x14ac:dyDescent="0.25">
      <c r="B16172" s="9"/>
    </row>
    <row r="16173" spans="2:2" x14ac:dyDescent="0.25">
      <c r="B16173" s="9"/>
    </row>
    <row r="16174" spans="2:2" x14ac:dyDescent="0.25">
      <c r="B16174" s="9"/>
    </row>
    <row r="16175" spans="2:2" x14ac:dyDescent="0.25">
      <c r="B16175" s="9"/>
    </row>
    <row r="16176" spans="2:2" x14ac:dyDescent="0.25">
      <c r="B16176" s="9"/>
    </row>
    <row r="16177" spans="2:2" x14ac:dyDescent="0.25">
      <c r="B16177" s="9"/>
    </row>
    <row r="16178" spans="2:2" x14ac:dyDescent="0.25">
      <c r="B16178" s="9"/>
    </row>
    <row r="16179" spans="2:2" x14ac:dyDescent="0.25">
      <c r="B16179" s="9"/>
    </row>
    <row r="16180" spans="2:2" x14ac:dyDescent="0.25">
      <c r="B16180" s="9"/>
    </row>
    <row r="16181" spans="2:2" x14ac:dyDescent="0.25">
      <c r="B16181" s="9"/>
    </row>
    <row r="16182" spans="2:2" x14ac:dyDescent="0.25">
      <c r="B16182" s="9"/>
    </row>
    <row r="16183" spans="2:2" x14ac:dyDescent="0.25">
      <c r="B16183" s="9"/>
    </row>
    <row r="16184" spans="2:2" x14ac:dyDescent="0.25">
      <c r="B16184" s="9"/>
    </row>
    <row r="16185" spans="2:2" x14ac:dyDescent="0.25">
      <c r="B16185" s="9"/>
    </row>
    <row r="16186" spans="2:2" x14ac:dyDescent="0.25">
      <c r="B16186" s="9"/>
    </row>
    <row r="16187" spans="2:2" x14ac:dyDescent="0.25">
      <c r="B16187" s="9"/>
    </row>
    <row r="16188" spans="2:2" x14ac:dyDescent="0.25">
      <c r="B16188" s="9"/>
    </row>
    <row r="16189" spans="2:2" x14ac:dyDescent="0.25">
      <c r="B16189" s="9"/>
    </row>
    <row r="16190" spans="2:2" x14ac:dyDescent="0.25">
      <c r="B16190" s="9"/>
    </row>
    <row r="16191" spans="2:2" x14ac:dyDescent="0.25">
      <c r="B16191" s="9"/>
    </row>
    <row r="16192" spans="2:2" x14ac:dyDescent="0.25">
      <c r="B16192" s="9"/>
    </row>
    <row r="16193" spans="2:2" x14ac:dyDescent="0.25">
      <c r="B16193" s="9"/>
    </row>
    <row r="16194" spans="2:2" x14ac:dyDescent="0.25">
      <c r="B16194" s="9"/>
    </row>
    <row r="16195" spans="2:2" x14ac:dyDescent="0.25">
      <c r="B16195" s="9"/>
    </row>
    <row r="16196" spans="2:2" x14ac:dyDescent="0.25">
      <c r="B16196" s="9"/>
    </row>
    <row r="16197" spans="2:2" x14ac:dyDescent="0.25">
      <c r="B16197" s="9"/>
    </row>
    <row r="16198" spans="2:2" x14ac:dyDescent="0.25">
      <c r="B16198" s="9"/>
    </row>
    <row r="16199" spans="2:2" x14ac:dyDescent="0.25">
      <c r="B16199" s="9"/>
    </row>
    <row r="16200" spans="2:2" x14ac:dyDescent="0.25">
      <c r="B16200" s="9"/>
    </row>
    <row r="16201" spans="2:2" x14ac:dyDescent="0.25">
      <c r="B16201" s="9"/>
    </row>
    <row r="16202" spans="2:2" x14ac:dyDescent="0.25">
      <c r="B16202" s="9"/>
    </row>
    <row r="16203" spans="2:2" x14ac:dyDescent="0.25">
      <c r="B16203" s="9"/>
    </row>
    <row r="16204" spans="2:2" x14ac:dyDescent="0.25">
      <c r="B16204" s="9"/>
    </row>
    <row r="16205" spans="2:2" x14ac:dyDescent="0.25">
      <c r="B16205" s="9"/>
    </row>
    <row r="16206" spans="2:2" x14ac:dyDescent="0.25">
      <c r="B16206" s="9"/>
    </row>
    <row r="16207" spans="2:2" x14ac:dyDescent="0.25">
      <c r="B16207" s="9"/>
    </row>
    <row r="16208" spans="2:2" x14ac:dyDescent="0.25">
      <c r="B16208" s="9"/>
    </row>
    <row r="16209" spans="2:2" x14ac:dyDescent="0.25">
      <c r="B16209" s="9"/>
    </row>
    <row r="16210" spans="2:2" x14ac:dyDescent="0.25">
      <c r="B16210" s="9"/>
    </row>
    <row r="16211" spans="2:2" x14ac:dyDescent="0.25">
      <c r="B16211" s="9"/>
    </row>
    <row r="16212" spans="2:2" x14ac:dyDescent="0.25">
      <c r="B16212" s="9"/>
    </row>
    <row r="16213" spans="2:2" x14ac:dyDescent="0.25">
      <c r="B16213" s="9"/>
    </row>
    <row r="16214" spans="2:2" x14ac:dyDescent="0.25">
      <c r="B16214" s="9"/>
    </row>
    <row r="16215" spans="2:2" x14ac:dyDescent="0.25">
      <c r="B16215" s="9"/>
    </row>
    <row r="16216" spans="2:2" x14ac:dyDescent="0.25">
      <c r="B16216" s="9"/>
    </row>
    <row r="16217" spans="2:2" x14ac:dyDescent="0.25">
      <c r="B16217" s="9"/>
    </row>
    <row r="16218" spans="2:2" x14ac:dyDescent="0.25">
      <c r="B16218" s="9"/>
    </row>
    <row r="16219" spans="2:2" x14ac:dyDescent="0.25">
      <c r="B16219" s="9"/>
    </row>
    <row r="16220" spans="2:2" x14ac:dyDescent="0.25">
      <c r="B16220" s="9"/>
    </row>
    <row r="16221" spans="2:2" x14ac:dyDescent="0.25">
      <c r="B16221" s="9"/>
    </row>
    <row r="16222" spans="2:2" x14ac:dyDescent="0.25">
      <c r="B16222" s="9"/>
    </row>
    <row r="16223" spans="2:2" x14ac:dyDescent="0.25">
      <c r="B16223" s="9"/>
    </row>
    <row r="16224" spans="2:2" x14ac:dyDescent="0.25">
      <c r="B16224" s="9"/>
    </row>
    <row r="16225" spans="2:2" x14ac:dyDescent="0.25">
      <c r="B16225" s="9"/>
    </row>
    <row r="16226" spans="2:2" x14ac:dyDescent="0.25">
      <c r="B16226" s="9"/>
    </row>
    <row r="16227" spans="2:2" x14ac:dyDescent="0.25">
      <c r="B16227" s="9"/>
    </row>
    <row r="16228" spans="2:2" x14ac:dyDescent="0.25">
      <c r="B16228" s="9"/>
    </row>
    <row r="16229" spans="2:2" x14ac:dyDescent="0.25">
      <c r="B16229" s="9"/>
    </row>
    <row r="16230" spans="2:2" x14ac:dyDescent="0.25">
      <c r="B16230" s="9"/>
    </row>
    <row r="16231" spans="2:2" x14ac:dyDescent="0.25">
      <c r="B16231" s="9"/>
    </row>
    <row r="16232" spans="2:2" x14ac:dyDescent="0.25">
      <c r="B16232" s="9"/>
    </row>
    <row r="16233" spans="2:2" x14ac:dyDescent="0.25">
      <c r="B16233" s="9"/>
    </row>
    <row r="16234" spans="2:2" x14ac:dyDescent="0.25">
      <c r="B16234" s="9"/>
    </row>
    <row r="16235" spans="2:2" x14ac:dyDescent="0.25">
      <c r="B16235" s="9"/>
    </row>
    <row r="16236" spans="2:2" x14ac:dyDescent="0.25">
      <c r="B16236" s="9"/>
    </row>
    <row r="16237" spans="2:2" x14ac:dyDescent="0.25">
      <c r="B16237" s="9"/>
    </row>
    <row r="16238" spans="2:2" x14ac:dyDescent="0.25">
      <c r="B16238" s="9"/>
    </row>
    <row r="16239" spans="2:2" x14ac:dyDescent="0.25">
      <c r="B16239" s="9"/>
    </row>
    <row r="16240" spans="2:2" x14ac:dyDescent="0.25">
      <c r="B16240" s="9"/>
    </row>
    <row r="16241" spans="2:2" x14ac:dyDescent="0.25">
      <c r="B16241" s="9"/>
    </row>
    <row r="16242" spans="2:2" x14ac:dyDescent="0.25">
      <c r="B16242" s="9"/>
    </row>
    <row r="16243" spans="2:2" x14ac:dyDescent="0.25">
      <c r="B16243" s="9"/>
    </row>
    <row r="16244" spans="2:2" x14ac:dyDescent="0.25">
      <c r="B16244" s="9"/>
    </row>
    <row r="16245" spans="2:2" x14ac:dyDescent="0.25">
      <c r="B16245" s="9"/>
    </row>
    <row r="16246" spans="2:2" x14ac:dyDescent="0.25">
      <c r="B16246" s="9"/>
    </row>
    <row r="16247" spans="2:2" x14ac:dyDescent="0.25">
      <c r="B16247" s="9"/>
    </row>
    <row r="16248" spans="2:2" x14ac:dyDescent="0.25">
      <c r="B16248" s="9"/>
    </row>
    <row r="16249" spans="2:2" x14ac:dyDescent="0.25">
      <c r="B16249" s="9"/>
    </row>
    <row r="16250" spans="2:2" x14ac:dyDescent="0.25">
      <c r="B16250" s="9"/>
    </row>
    <row r="16251" spans="2:2" x14ac:dyDescent="0.25">
      <c r="B16251" s="9"/>
    </row>
    <row r="16252" spans="2:2" x14ac:dyDescent="0.25">
      <c r="B16252" s="9"/>
    </row>
    <row r="16253" spans="2:2" x14ac:dyDescent="0.25">
      <c r="B16253" s="9"/>
    </row>
    <row r="16254" spans="2:2" x14ac:dyDescent="0.25">
      <c r="B16254" s="9"/>
    </row>
    <row r="16255" spans="2:2" x14ac:dyDescent="0.25">
      <c r="B16255" s="9"/>
    </row>
    <row r="16256" spans="2:2" x14ac:dyDescent="0.25">
      <c r="B16256" s="9"/>
    </row>
    <row r="16257" spans="2:2" x14ac:dyDescent="0.25">
      <c r="B16257" s="9"/>
    </row>
    <row r="16258" spans="2:2" x14ac:dyDescent="0.25">
      <c r="B16258" s="9"/>
    </row>
    <row r="16259" spans="2:2" x14ac:dyDescent="0.25">
      <c r="B16259" s="9"/>
    </row>
    <row r="16260" spans="2:2" x14ac:dyDescent="0.25">
      <c r="B16260" s="9"/>
    </row>
    <row r="16261" spans="2:2" x14ac:dyDescent="0.25">
      <c r="B16261" s="9"/>
    </row>
    <row r="16262" spans="2:2" x14ac:dyDescent="0.25">
      <c r="B16262" s="9"/>
    </row>
    <row r="16263" spans="2:2" x14ac:dyDescent="0.25">
      <c r="B16263" s="9"/>
    </row>
    <row r="16264" spans="2:2" x14ac:dyDescent="0.25">
      <c r="B16264" s="9"/>
    </row>
    <row r="16265" spans="2:2" x14ac:dyDescent="0.25">
      <c r="B16265" s="9"/>
    </row>
    <row r="16266" spans="2:2" x14ac:dyDescent="0.25">
      <c r="B16266" s="9"/>
    </row>
    <row r="16267" spans="2:2" x14ac:dyDescent="0.25">
      <c r="B16267" s="9"/>
    </row>
    <row r="16268" spans="2:2" x14ac:dyDescent="0.25">
      <c r="B16268" s="9"/>
    </row>
    <row r="16269" spans="2:2" x14ac:dyDescent="0.25">
      <c r="B16269" s="9"/>
    </row>
    <row r="16270" spans="2:2" x14ac:dyDescent="0.25">
      <c r="B16270" s="9"/>
    </row>
    <row r="16271" spans="2:2" x14ac:dyDescent="0.25">
      <c r="B16271" s="9"/>
    </row>
    <row r="16272" spans="2:2" x14ac:dyDescent="0.25">
      <c r="B16272" s="9"/>
    </row>
    <row r="16273" spans="2:2" x14ac:dyDescent="0.25">
      <c r="B16273" s="9"/>
    </row>
    <row r="16274" spans="2:2" x14ac:dyDescent="0.25">
      <c r="B16274" s="9"/>
    </row>
    <row r="16275" spans="2:2" x14ac:dyDescent="0.25">
      <c r="B16275" s="9"/>
    </row>
    <row r="16276" spans="2:2" x14ac:dyDescent="0.25">
      <c r="B16276" s="9"/>
    </row>
    <row r="16277" spans="2:2" x14ac:dyDescent="0.25">
      <c r="B16277" s="9"/>
    </row>
    <row r="16278" spans="2:2" x14ac:dyDescent="0.25">
      <c r="B16278" s="9"/>
    </row>
    <row r="16279" spans="2:2" x14ac:dyDescent="0.25">
      <c r="B16279" s="9"/>
    </row>
    <row r="16280" spans="2:2" x14ac:dyDescent="0.25">
      <c r="B16280" s="9"/>
    </row>
    <row r="16281" spans="2:2" x14ac:dyDescent="0.25">
      <c r="B16281" s="9"/>
    </row>
    <row r="16282" spans="2:2" x14ac:dyDescent="0.25">
      <c r="B16282" s="9"/>
    </row>
    <row r="16283" spans="2:2" x14ac:dyDescent="0.25">
      <c r="B16283" s="9"/>
    </row>
    <row r="16284" spans="2:2" x14ac:dyDescent="0.25">
      <c r="B16284" s="9"/>
    </row>
    <row r="16285" spans="2:2" x14ac:dyDescent="0.25">
      <c r="B16285" s="9"/>
    </row>
    <row r="16286" spans="2:2" x14ac:dyDescent="0.25">
      <c r="B16286" s="9"/>
    </row>
    <row r="16287" spans="2:2" x14ac:dyDescent="0.25">
      <c r="B16287" s="9"/>
    </row>
    <row r="16288" spans="2:2" x14ac:dyDescent="0.25">
      <c r="B16288" s="9"/>
    </row>
    <row r="16289" spans="2:2" x14ac:dyDescent="0.25">
      <c r="B16289" s="9"/>
    </row>
    <row r="16290" spans="2:2" x14ac:dyDescent="0.25">
      <c r="B16290" s="9"/>
    </row>
    <row r="16291" spans="2:2" x14ac:dyDescent="0.25">
      <c r="B16291" s="9"/>
    </row>
    <row r="16292" spans="2:2" x14ac:dyDescent="0.25">
      <c r="B16292" s="9"/>
    </row>
    <row r="16293" spans="2:2" x14ac:dyDescent="0.25">
      <c r="B16293" s="9"/>
    </row>
    <row r="16294" spans="2:2" x14ac:dyDescent="0.25">
      <c r="B16294" s="9"/>
    </row>
    <row r="16295" spans="2:2" x14ac:dyDescent="0.25">
      <c r="B16295" s="9"/>
    </row>
    <row r="16296" spans="2:2" x14ac:dyDescent="0.25">
      <c r="B16296" s="9"/>
    </row>
    <row r="16297" spans="2:2" x14ac:dyDescent="0.25">
      <c r="B16297" s="9"/>
    </row>
    <row r="16298" spans="2:2" x14ac:dyDescent="0.25">
      <c r="B16298" s="9"/>
    </row>
    <row r="16299" spans="2:2" x14ac:dyDescent="0.25">
      <c r="B16299" s="9"/>
    </row>
    <row r="16300" spans="2:2" x14ac:dyDescent="0.25">
      <c r="B16300" s="9"/>
    </row>
    <row r="16301" spans="2:2" x14ac:dyDescent="0.25">
      <c r="B16301" s="9"/>
    </row>
    <row r="16302" spans="2:2" x14ac:dyDescent="0.25">
      <c r="B16302" s="9"/>
    </row>
    <row r="16303" spans="2:2" x14ac:dyDescent="0.25">
      <c r="B16303" s="9"/>
    </row>
    <row r="16304" spans="2:2" x14ac:dyDescent="0.25">
      <c r="B16304" s="9"/>
    </row>
    <row r="16305" spans="2:2" x14ac:dyDescent="0.25">
      <c r="B16305" s="9"/>
    </row>
    <row r="16306" spans="2:2" x14ac:dyDescent="0.25">
      <c r="B16306" s="9"/>
    </row>
    <row r="16307" spans="2:2" x14ac:dyDescent="0.25">
      <c r="B16307" s="9"/>
    </row>
    <row r="16308" spans="2:2" x14ac:dyDescent="0.25">
      <c r="B16308" s="9"/>
    </row>
    <row r="16309" spans="2:2" x14ac:dyDescent="0.25">
      <c r="B16309" s="9"/>
    </row>
    <row r="16310" spans="2:2" x14ac:dyDescent="0.25">
      <c r="B16310" s="9"/>
    </row>
    <row r="16311" spans="2:2" x14ac:dyDescent="0.25">
      <c r="B16311" s="9"/>
    </row>
    <row r="16312" spans="2:2" x14ac:dyDescent="0.25">
      <c r="B16312" s="9"/>
    </row>
    <row r="16313" spans="2:2" x14ac:dyDescent="0.25">
      <c r="B16313" s="9"/>
    </row>
    <row r="16314" spans="2:2" x14ac:dyDescent="0.25">
      <c r="B16314" s="9"/>
    </row>
    <row r="16315" spans="2:2" x14ac:dyDescent="0.25">
      <c r="B16315" s="9"/>
    </row>
    <row r="16316" spans="2:2" x14ac:dyDescent="0.25">
      <c r="B16316" s="9"/>
    </row>
    <row r="16317" spans="2:2" x14ac:dyDescent="0.25">
      <c r="B16317" s="9"/>
    </row>
    <row r="16318" spans="2:2" x14ac:dyDescent="0.25">
      <c r="B16318" s="9"/>
    </row>
    <row r="16319" spans="2:2" x14ac:dyDescent="0.25">
      <c r="B16319" s="9"/>
    </row>
    <row r="16320" spans="2:2" x14ac:dyDescent="0.25">
      <c r="B16320" s="9"/>
    </row>
    <row r="16321" spans="2:2" x14ac:dyDescent="0.25">
      <c r="B16321" s="9"/>
    </row>
    <row r="16322" spans="2:2" x14ac:dyDescent="0.25">
      <c r="B16322" s="9"/>
    </row>
    <row r="16323" spans="2:2" x14ac:dyDescent="0.25">
      <c r="B16323" s="9"/>
    </row>
    <row r="16324" spans="2:2" x14ac:dyDescent="0.25">
      <c r="B16324" s="9"/>
    </row>
    <row r="16325" spans="2:2" x14ac:dyDescent="0.25">
      <c r="B16325" s="9"/>
    </row>
    <row r="16326" spans="2:2" x14ac:dyDescent="0.25">
      <c r="B16326" s="9"/>
    </row>
    <row r="16327" spans="2:2" x14ac:dyDescent="0.25">
      <c r="B16327" s="9"/>
    </row>
    <row r="16328" spans="2:2" x14ac:dyDescent="0.25">
      <c r="B16328" s="9"/>
    </row>
    <row r="16329" spans="2:2" x14ac:dyDescent="0.25">
      <c r="B16329" s="9"/>
    </row>
    <row r="16330" spans="2:2" x14ac:dyDescent="0.25">
      <c r="B16330" s="9"/>
    </row>
    <row r="16331" spans="2:2" x14ac:dyDescent="0.25">
      <c r="B16331" s="9"/>
    </row>
    <row r="16332" spans="2:2" x14ac:dyDescent="0.25">
      <c r="B16332" s="9"/>
    </row>
    <row r="16333" spans="2:2" x14ac:dyDescent="0.25">
      <c r="B16333" s="9"/>
    </row>
    <row r="16334" spans="2:2" x14ac:dyDescent="0.25">
      <c r="B16334" s="9"/>
    </row>
    <row r="16335" spans="2:2" x14ac:dyDescent="0.25">
      <c r="B16335" s="9"/>
    </row>
    <row r="16336" spans="2:2" x14ac:dyDescent="0.25">
      <c r="B16336" s="9"/>
    </row>
    <row r="16337" spans="2:2" x14ac:dyDescent="0.25">
      <c r="B16337" s="9"/>
    </row>
    <row r="16338" spans="2:2" x14ac:dyDescent="0.25">
      <c r="B16338" s="9"/>
    </row>
    <row r="16339" spans="2:2" x14ac:dyDescent="0.25">
      <c r="B16339" s="9"/>
    </row>
    <row r="16340" spans="2:2" x14ac:dyDescent="0.25">
      <c r="B16340" s="9"/>
    </row>
    <row r="16341" spans="2:2" x14ac:dyDescent="0.25">
      <c r="B16341" s="9"/>
    </row>
    <row r="16342" spans="2:2" x14ac:dyDescent="0.25">
      <c r="B16342" s="9"/>
    </row>
    <row r="16343" spans="2:2" x14ac:dyDescent="0.25">
      <c r="B16343" s="9"/>
    </row>
    <row r="16344" spans="2:2" x14ac:dyDescent="0.25">
      <c r="B16344" s="9"/>
    </row>
    <row r="16345" spans="2:2" x14ac:dyDescent="0.25">
      <c r="B16345" s="9"/>
    </row>
    <row r="16346" spans="2:2" x14ac:dyDescent="0.25">
      <c r="B16346" s="9"/>
    </row>
    <row r="16347" spans="2:2" x14ac:dyDescent="0.25">
      <c r="B16347" s="9"/>
    </row>
    <row r="16348" spans="2:2" x14ac:dyDescent="0.25">
      <c r="B16348" s="9"/>
    </row>
    <row r="16349" spans="2:2" x14ac:dyDescent="0.25">
      <c r="B16349" s="9"/>
    </row>
    <row r="16350" spans="2:2" x14ac:dyDescent="0.25">
      <c r="B16350" s="9"/>
    </row>
    <row r="16351" spans="2:2" x14ac:dyDescent="0.25">
      <c r="B16351" s="9"/>
    </row>
    <row r="16352" spans="2:2" x14ac:dyDescent="0.25">
      <c r="B16352" s="9"/>
    </row>
    <row r="16353" spans="2:2" x14ac:dyDescent="0.25">
      <c r="B16353" s="9"/>
    </row>
    <row r="16354" spans="2:2" x14ac:dyDescent="0.25">
      <c r="B16354" s="9"/>
    </row>
    <row r="16355" spans="2:2" x14ac:dyDescent="0.25">
      <c r="B16355" s="9"/>
    </row>
  </sheetData>
  <sheetProtection algorithmName="SHA-512" hashValue="HaybFEP60eLx61g2VtJnIRCbx6YVTbBiaJfqfy4iUqAc8nr8uXjNZe0XU1JVKOVy+4t2IFcBw5uzYy+/WGP/vA==" saltValue="q5oc4MPdPDbGQwa2h7AgxQ==" spinCount="100000" sheet="1" objects="1" scenarios="1"/>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L348"/>
  <sheetViews>
    <sheetView topLeftCell="A18" zoomScale="90" zoomScaleNormal="90" workbookViewId="0">
      <selection activeCell="B16" sqref="B16"/>
    </sheetView>
  </sheetViews>
  <sheetFormatPr baseColWidth="10" defaultRowHeight="15" x14ac:dyDescent="0.25"/>
  <cols>
    <col min="1" max="1" width="49" style="8" customWidth="1"/>
    <col min="2" max="2" width="37.42578125" style="9" customWidth="1"/>
    <col min="3" max="3" width="37.28515625" style="8" customWidth="1"/>
    <col min="4" max="4" width="24" style="8" customWidth="1"/>
    <col min="5" max="5" width="21.28515625" style="8" bestFit="1" customWidth="1"/>
    <col min="6" max="6" width="22.28515625" style="8" customWidth="1"/>
    <col min="7" max="10" width="11.42578125" style="8"/>
    <col min="11" max="11" width="13.85546875" style="8" customWidth="1"/>
    <col min="12" max="12" width="11.42578125" style="9"/>
    <col min="13" max="16384" width="11.42578125" style="8"/>
  </cols>
  <sheetData>
    <row r="1" spans="1:12" x14ac:dyDescent="0.25">
      <c r="I1" s="521"/>
      <c r="J1" s="522"/>
      <c r="K1" s="523" t="s">
        <v>364</v>
      </c>
      <c r="L1" s="524"/>
    </row>
    <row r="2" spans="1:12" s="116" customFormat="1" ht="20.25" x14ac:dyDescent="0.25">
      <c r="A2" s="525" t="s">
        <v>363</v>
      </c>
      <c r="B2" s="115"/>
      <c r="C2" s="115"/>
      <c r="D2" s="115"/>
    </row>
    <row r="3" spans="1:12" s="116" customFormat="1" x14ac:dyDescent="0.25">
      <c r="A3" s="114" t="s">
        <v>362</v>
      </c>
      <c r="B3" s="120">
        <f ca="1">TODAY()</f>
        <v>44893</v>
      </c>
      <c r="C3" s="115">
        <f ca="1">+B4-B3</f>
        <v>123</v>
      </c>
      <c r="D3" s="117" t="s">
        <v>361</v>
      </c>
    </row>
    <row r="4" spans="1:12" s="116" customFormat="1" ht="15.75" x14ac:dyDescent="0.25">
      <c r="A4" s="114" t="s">
        <v>360</v>
      </c>
      <c r="B4" s="120">
        <f>'Actualizar Habilitacion'!E8</f>
        <v>45016</v>
      </c>
      <c r="C4" s="117" t="s">
        <v>359</v>
      </c>
      <c r="D4" s="115"/>
    </row>
    <row r="5" spans="1:12" s="116" customFormat="1" ht="15.75" thickBot="1" x14ac:dyDescent="0.3">
      <c r="A5" s="121" t="s">
        <v>358</v>
      </c>
      <c r="B5" s="120">
        <v>43377</v>
      </c>
      <c r="C5" s="119" t="s">
        <v>357</v>
      </c>
      <c r="D5" s="115"/>
    </row>
    <row r="6" spans="1:12" s="116" customFormat="1" ht="21.75" customHeight="1" thickBot="1" x14ac:dyDescent="0.3">
      <c r="A6" s="114" t="s">
        <v>356</v>
      </c>
      <c r="B6" s="118" t="b">
        <f ca="1">AND(B4&gt;=B3,B3&gt;=B5)</f>
        <v>1</v>
      </c>
      <c r="C6" s="117" t="s">
        <v>355</v>
      </c>
      <c r="D6" s="115"/>
    </row>
    <row r="7" spans="1:12" s="116" customFormat="1" ht="27.75" customHeight="1" x14ac:dyDescent="0.25">
      <c r="B7" s="115"/>
      <c r="C7" s="681" t="s">
        <v>354</v>
      </c>
      <c r="D7" s="681"/>
      <c r="E7" s="514"/>
      <c r="F7" s="514"/>
    </row>
    <row r="8" spans="1:12" s="116" customFormat="1" x14ac:dyDescent="0.25">
      <c r="B8" s="115"/>
      <c r="C8" s="514"/>
      <c r="D8" s="514"/>
      <c r="E8" s="514"/>
      <c r="F8" s="514"/>
    </row>
    <row r="9" spans="1:12" s="116" customFormat="1" x14ac:dyDescent="0.25">
      <c r="A9" s="56" t="s">
        <v>353</v>
      </c>
      <c r="B9" s="115" t="str">
        <f>CONCATENATE("Uso: ",TEXT(B5,"dd/mm/yyyy")," - ",TEXT(B4,"dd/mm/yyyy"))</f>
        <v>Uso: 04/10/2018 - 31/03/2023</v>
      </c>
      <c r="C9" s="514"/>
      <c r="D9" s="514"/>
      <c r="E9" s="514"/>
      <c r="F9" s="514"/>
    </row>
    <row r="10" spans="1:12" s="116" customFormat="1" x14ac:dyDescent="0.25">
      <c r="B10" s="115"/>
      <c r="C10" s="514"/>
      <c r="D10" s="514"/>
      <c r="E10" s="514"/>
      <c r="F10" s="514"/>
    </row>
    <row r="11" spans="1:12" s="116" customFormat="1" ht="15.75" thickBot="1" x14ac:dyDescent="0.3">
      <c r="A11" s="114" t="s">
        <v>1858</v>
      </c>
      <c r="B11" s="115"/>
      <c r="C11" s="514"/>
      <c r="D11" s="514"/>
      <c r="E11" s="514"/>
      <c r="F11" s="514"/>
    </row>
    <row r="12" spans="1:12" s="116" customFormat="1" ht="33.950000000000003" customHeight="1" thickBot="1" x14ac:dyDescent="0.3">
      <c r="A12" s="114" t="s">
        <v>342</v>
      </c>
      <c r="B12" s="112" t="e">
        <f ca="1">IF(B6=TRUE,IF(OR(D70=TRUE,D71=TRUE),D13,"Cantidad de Personas, Practica y Uso:"),C12)</f>
        <v>#REF!</v>
      </c>
      <c r="C12" s="113" t="s">
        <v>341</v>
      </c>
      <c r="D12" s="514"/>
      <c r="E12" s="514"/>
      <c r="F12" s="514"/>
    </row>
    <row r="13" spans="1:12" ht="33.950000000000003" customHeight="1" x14ac:dyDescent="0.25">
      <c r="A13" s="64" t="s">
        <v>340</v>
      </c>
      <c r="B13" s="112" t="e">
        <f ca="1">IF(B6=TRUE,IF(OR(D70=TRUE,D71=TRUE),D13,"Coberturas y Sumas Aseguradas por Persona:"),C12)</f>
        <v>#REF!</v>
      </c>
      <c r="D13" s="63" t="s">
        <v>339</v>
      </c>
      <c r="I13" s="526"/>
      <c r="J13" s="64" t="s">
        <v>338</v>
      </c>
      <c r="K13" s="8" t="b">
        <f>ISERROR(FIND(I$17,J13,1))</f>
        <v>1</v>
      </c>
      <c r="L13" s="109"/>
    </row>
    <row r="14" spans="1:12" x14ac:dyDescent="0.25">
      <c r="D14" s="64"/>
      <c r="I14" s="526"/>
      <c r="J14" s="64" t="s">
        <v>337</v>
      </c>
      <c r="K14" s="8" t="b">
        <f>ISERROR(FIND(I$17,J14,1))</f>
        <v>1</v>
      </c>
      <c r="L14" s="109"/>
    </row>
    <row r="15" spans="1:12" x14ac:dyDescent="0.25">
      <c r="I15" s="526"/>
      <c r="L15" s="109"/>
    </row>
    <row r="16" spans="1:12" ht="15.75" thickBot="1" x14ac:dyDescent="0.3">
      <c r="A16" s="64" t="s">
        <v>336</v>
      </c>
      <c r="B16" s="108" t="e">
        <f ca="1">IF(B6=TRUE,ROUND(+B84*B95,10)*B18,0)</f>
        <v>#REF!</v>
      </c>
      <c r="I16" s="526"/>
      <c r="L16" s="109"/>
    </row>
    <row r="17" spans="1:12" ht="28.5" customHeight="1" thickBot="1" x14ac:dyDescent="0.3">
      <c r="A17" s="64" t="s">
        <v>335</v>
      </c>
      <c r="B17" s="111" t="b">
        <f ca="1">AND(F29=TRUE,F33=TRUE,F34=TRUE,F35=TRUE,F36=TRUE,F37=TRUE,F81=TRUE,F83=TRUE,F84=TRUE,F99=TRUE,F156=TRUE,F157=TRUE,F165=TRUE,F175=TRUE,F185=TRUE,F190=TRUE,F260=TRUE)</f>
        <v>1</v>
      </c>
      <c r="C17" s="527" t="s">
        <v>334</v>
      </c>
      <c r="I17" s="110" t="s">
        <v>334</v>
      </c>
      <c r="L17" s="109" t="s">
        <v>333</v>
      </c>
    </row>
    <row r="18" spans="1:12" ht="30.75" thickBot="1" x14ac:dyDescent="0.3">
      <c r="A18" s="66" t="s">
        <v>332</v>
      </c>
      <c r="B18" s="108">
        <f ca="1">IF(B17=TRUE,1,0)</f>
        <v>1</v>
      </c>
      <c r="C18" s="8" t="str">
        <f ca="1">IF(B18=0,"coef = 0 = no cotiza","cotiza")</f>
        <v>cotiza</v>
      </c>
      <c r="I18" s="528"/>
      <c r="J18" s="107"/>
      <c r="K18" s="107" t="b">
        <f>AND(K13=TRUE,K14=TRUE)</f>
        <v>1</v>
      </c>
      <c r="L18" s="106">
        <f>IF(K18=FALSE,0,1)</f>
        <v>1</v>
      </c>
    </row>
    <row r="19" spans="1:12" x14ac:dyDescent="0.25">
      <c r="A19" s="64"/>
      <c r="B19" s="108"/>
      <c r="F19" s="99" t="s">
        <v>331</v>
      </c>
      <c r="G19" s="99"/>
      <c r="H19" s="99"/>
    </row>
    <row r="20" spans="1:12" x14ac:dyDescent="0.25">
      <c r="A20" s="64"/>
      <c r="F20" s="99" t="s">
        <v>330</v>
      </c>
      <c r="G20" s="99"/>
      <c r="H20" s="99"/>
    </row>
    <row r="21" spans="1:12" x14ac:dyDescent="0.25">
      <c r="F21" s="99" t="s">
        <v>329</v>
      </c>
      <c r="G21" s="99"/>
      <c r="H21" s="99"/>
    </row>
    <row r="23" spans="1:12" ht="49.5" customHeight="1" x14ac:dyDescent="0.25">
      <c r="A23" s="64" t="s">
        <v>328</v>
      </c>
      <c r="B23" s="105" t="e">
        <f>#REF!</f>
        <v>#REF!</v>
      </c>
      <c r="C23" s="515" t="s">
        <v>327</v>
      </c>
      <c r="D23" s="103" t="e">
        <f>VLOOKUP(B23,#REF!,12,FALSE)</f>
        <v>#REF!</v>
      </c>
      <c r="E23" s="8" t="s">
        <v>323</v>
      </c>
    </row>
    <row r="24" spans="1:12" ht="24" customHeight="1" thickBot="1" x14ac:dyDescent="0.3">
      <c r="A24" s="64" t="s">
        <v>326</v>
      </c>
      <c r="B24" s="27" t="e">
        <f>VLOOKUP(B23,#REF!,10,FALSE)</f>
        <v>#REF!</v>
      </c>
      <c r="C24" s="9"/>
    </row>
    <row r="25" spans="1:12" ht="24" customHeight="1" thickBot="1" x14ac:dyDescent="0.3">
      <c r="A25" s="56" t="s">
        <v>166</v>
      </c>
      <c r="B25" s="104" t="e">
        <f>CONCATENATE("Categoria: ",B24)</f>
        <v>#REF!</v>
      </c>
      <c r="C25" s="9"/>
    </row>
    <row r="26" spans="1:12" ht="42" customHeight="1" x14ac:dyDescent="0.25">
      <c r="A26" s="64" t="s">
        <v>325</v>
      </c>
      <c r="B26" s="63" t="e">
        <f>#REF!</f>
        <v>#REF!</v>
      </c>
      <c r="C26" s="515" t="s">
        <v>324</v>
      </c>
      <c r="D26" s="103" t="e">
        <f>HLOOKUP(B26,#REF!,2,FALSE)</f>
        <v>#REF!</v>
      </c>
      <c r="E26" s="8" t="s">
        <v>323</v>
      </c>
    </row>
    <row r="27" spans="1:12" ht="42" customHeight="1" x14ac:dyDescent="0.25">
      <c r="A27" s="64" t="s">
        <v>322</v>
      </c>
      <c r="B27" s="102" t="e">
        <f>INDEX(#REF!,D23,D26)</f>
        <v>#REF!</v>
      </c>
      <c r="C27" s="515"/>
      <c r="D27" s="100"/>
      <c r="F27" s="9"/>
    </row>
    <row r="28" spans="1:12" ht="16.5" customHeight="1" x14ac:dyDescent="0.25">
      <c r="A28" s="680"/>
      <c r="B28" s="680"/>
      <c r="C28" s="515"/>
      <c r="D28" s="101"/>
    </row>
    <row r="29" spans="1:12" ht="20.100000000000001" customHeight="1" x14ac:dyDescent="0.25">
      <c r="A29" s="56" t="s">
        <v>166</v>
      </c>
      <c r="B29" s="63" t="e">
        <f>IF(B26=B27,"","*** mal Plan - no cotiza")</f>
        <v>#REF!</v>
      </c>
      <c r="C29" s="54" t="s">
        <v>321</v>
      </c>
      <c r="D29" s="100"/>
      <c r="F29" s="8" t="b">
        <f>ISERROR(FIND(C$17,B29,1))</f>
        <v>1</v>
      </c>
    </row>
    <row r="30" spans="1:12" ht="20.100000000000001" customHeight="1" x14ac:dyDescent="0.25">
      <c r="A30" s="64"/>
      <c r="B30" s="63"/>
      <c r="C30" s="100"/>
      <c r="D30" s="100"/>
    </row>
    <row r="31" spans="1:12" ht="20.100000000000001" customHeight="1" x14ac:dyDescent="0.25">
      <c r="A31" s="64"/>
      <c r="B31" s="63"/>
      <c r="C31" s="515"/>
      <c r="D31" s="100"/>
    </row>
    <row r="32" spans="1:12" x14ac:dyDescent="0.25">
      <c r="C32" s="529" t="s">
        <v>320</v>
      </c>
      <c r="E32" s="8" t="s">
        <v>320</v>
      </c>
    </row>
    <row r="33" spans="1:8" x14ac:dyDescent="0.25">
      <c r="A33" s="64" t="s">
        <v>319</v>
      </c>
      <c r="B33" s="631" t="e">
        <f>VLOOKUP(B26,'12 - AP-planes'!B2:C7,2,FALSE)</f>
        <v>#REF!</v>
      </c>
      <c r="C33" s="530" t="e">
        <f>IF(E33="***",0,IF(B106=B26,E33/12,E33))</f>
        <v>#REF!</v>
      </c>
      <c r="D33" s="8" t="s">
        <v>318</v>
      </c>
      <c r="E33" s="530" t="e">
        <f>INDEX('12 - AP-Tasas'!B$3:AG$15,B$24,B33)</f>
        <v>#REF!</v>
      </c>
      <c r="F33" s="8" t="b">
        <f>ISERROR(FIND(C$17,E33,1))</f>
        <v>1</v>
      </c>
    </row>
    <row r="34" spans="1:8" x14ac:dyDescent="0.25">
      <c r="A34" s="64" t="s">
        <v>101</v>
      </c>
      <c r="B34" s="29" t="e">
        <f>B33</f>
        <v>#REF!</v>
      </c>
      <c r="C34" s="530" t="e">
        <f ca="1">IF(E34="***",0,IF(B106=B26,E34/12,E34))</f>
        <v>#REF!</v>
      </c>
      <c r="D34" s="8" t="s">
        <v>317</v>
      </c>
      <c r="E34" s="530" t="e">
        <f ca="1">IF(B176=0,0,INDEX('12 - AP-Tasas'!B$3:AG$15,B$24,B34))</f>
        <v>#REF!</v>
      </c>
      <c r="F34" s="8" t="b">
        <f ca="1">ISERROR(FIND(C$17,E34,1))</f>
        <v>1</v>
      </c>
    </row>
    <row r="35" spans="1:8" x14ac:dyDescent="0.25">
      <c r="A35" s="64" t="s">
        <v>2</v>
      </c>
      <c r="B35" s="29" t="e">
        <f>+B34+1</f>
        <v>#REF!</v>
      </c>
      <c r="C35" s="530" t="e">
        <f>IF(E35="***",0,IF(B106=B26,E35/12,E35))</f>
        <v>#REF!</v>
      </c>
      <c r="D35" s="8" t="s">
        <v>316</v>
      </c>
      <c r="E35" s="530" t="e">
        <f>IF(B191=0,0,INDEX('12 - AP-Tasas'!B$3:AG$15,B$24,B35))</f>
        <v>#REF!</v>
      </c>
      <c r="F35" s="8" t="b">
        <f>ISERROR(FIND(C$17,G35,1))</f>
        <v>1</v>
      </c>
      <c r="G35" s="99" t="e">
        <f>IF(AND(E35="***",#REF!&gt;0),"*** Sin A.M.F.- no cotiza","AMF:")</f>
        <v>#REF!</v>
      </c>
      <c r="H35" s="99"/>
    </row>
    <row r="36" spans="1:8" x14ac:dyDescent="0.25">
      <c r="A36" s="64" t="s">
        <v>315</v>
      </c>
      <c r="B36" s="29" t="e">
        <f>+B35+1</f>
        <v>#REF!</v>
      </c>
      <c r="C36" s="97" t="e">
        <f>IF(E36="***",0,ROUND(E42*E36,0))</f>
        <v>#REF!</v>
      </c>
      <c r="E36" s="97" t="e">
        <f>INDEX('12 - AP-Tasas'!B$3:AG$15,B$24,B36)</f>
        <v>#REF!</v>
      </c>
      <c r="F36" s="8" t="b">
        <f>ISERROR(FIND(C$17,E36,1))</f>
        <v>1</v>
      </c>
    </row>
    <row r="37" spans="1:8" x14ac:dyDescent="0.25">
      <c r="A37" s="64" t="s">
        <v>314</v>
      </c>
      <c r="B37" s="29" t="e">
        <f>+B36+1</f>
        <v>#REF!</v>
      </c>
      <c r="C37" s="97" t="e">
        <f>IF(E37="***",0,ROUND(E42*E37,0))</f>
        <v>#REF!</v>
      </c>
      <c r="E37" s="97" t="e">
        <f>INDEX('12 - AP-Tasas'!B$3:AG$15,B$24,B37)</f>
        <v>#REF!</v>
      </c>
      <c r="F37" s="8" t="b">
        <f>ISERROR(FIND(C$17,E37,1))</f>
        <v>1</v>
      </c>
    </row>
    <row r="38" spans="1:8" x14ac:dyDescent="0.25">
      <c r="B38" s="64"/>
      <c r="C38" s="99" t="s">
        <v>313</v>
      </c>
    </row>
    <row r="39" spans="1:8" x14ac:dyDescent="0.25">
      <c r="B39" s="64"/>
      <c r="C39" s="96"/>
    </row>
    <row r="40" spans="1:8" ht="15.75" thickBot="1" x14ac:dyDescent="0.3">
      <c r="B40" s="64"/>
      <c r="C40" s="96" t="s">
        <v>1864</v>
      </c>
      <c r="D40" s="9" t="s">
        <v>1862</v>
      </c>
      <c r="E40" s="9" t="s">
        <v>1863</v>
      </c>
    </row>
    <row r="41" spans="1:8" ht="31.5" customHeight="1" thickBot="1" x14ac:dyDescent="0.3">
      <c r="A41" s="64"/>
      <c r="B41" s="97"/>
      <c r="C41" s="635" t="s">
        <v>1861</v>
      </c>
      <c r="D41" s="632" t="str">
        <f>'12 - AP-planes'!B2</f>
        <v>PLAN A - 24 horas</v>
      </c>
      <c r="E41" s="636" t="e">
        <f>OR(B27=D41,B27=D42)</f>
        <v>#REF!</v>
      </c>
    </row>
    <row r="42" spans="1:8" ht="30" customHeight="1" thickBot="1" x14ac:dyDescent="0.3">
      <c r="A42" s="59" t="s">
        <v>1859</v>
      </c>
      <c r="B42" s="97"/>
      <c r="C42" s="633" t="s">
        <v>1860</v>
      </c>
      <c r="D42" s="634" t="str">
        <f>'12 - AP-planes'!B3</f>
        <v>PLAN B - Jornada Laboral</v>
      </c>
      <c r="E42" s="625" t="e">
        <f>IF(E41=TRUE,B57,1)</f>
        <v>#REF!</v>
      </c>
    </row>
    <row r="43" spans="1:8" x14ac:dyDescent="0.25">
      <c r="A43" s="63" t="s">
        <v>1843</v>
      </c>
      <c r="B43" s="97"/>
      <c r="C43" s="30"/>
    </row>
    <row r="44" spans="1:8" x14ac:dyDescent="0.25">
      <c r="A44" s="64" t="s">
        <v>1844</v>
      </c>
      <c r="B44" s="97"/>
      <c r="C44" s="30"/>
    </row>
    <row r="45" spans="1:8" x14ac:dyDescent="0.25">
      <c r="A45" s="64"/>
      <c r="B45" s="97"/>
      <c r="C45" s="30"/>
    </row>
    <row r="46" spans="1:8" x14ac:dyDescent="0.25">
      <c r="A46" s="64" t="s">
        <v>1845</v>
      </c>
      <c r="B46" s="97"/>
      <c r="C46" s="30"/>
    </row>
    <row r="47" spans="1:8" x14ac:dyDescent="0.25">
      <c r="A47" s="64"/>
      <c r="B47" s="97"/>
      <c r="C47" s="627" t="s">
        <v>1850</v>
      </c>
    </row>
    <row r="48" spans="1:8" x14ac:dyDescent="0.25">
      <c r="A48" s="64" t="s">
        <v>1846</v>
      </c>
      <c r="B48" s="97" t="e">
        <f>#REF!</f>
        <v>#REF!</v>
      </c>
      <c r="C48" s="628" t="s">
        <v>1865</v>
      </c>
      <c r="D48" s="8" t="s">
        <v>1906</v>
      </c>
    </row>
    <row r="49" spans="1:3" x14ac:dyDescent="0.25">
      <c r="A49" s="64" t="s">
        <v>1847</v>
      </c>
      <c r="B49" s="29" t="e">
        <f>#REF!</f>
        <v>#REF!</v>
      </c>
      <c r="C49" s="30"/>
    </row>
    <row r="50" spans="1:3" x14ac:dyDescent="0.25">
      <c r="A50" s="64" t="s">
        <v>1854</v>
      </c>
      <c r="B50" s="601" t="e">
        <f>#REF!</f>
        <v>#REF!</v>
      </c>
      <c r="C50" s="30"/>
    </row>
    <row r="51" spans="1:3" x14ac:dyDescent="0.25">
      <c r="A51" s="64"/>
      <c r="B51" s="569"/>
      <c r="C51" s="30"/>
    </row>
    <row r="52" spans="1:3" x14ac:dyDescent="0.25">
      <c r="A52" s="64"/>
      <c r="B52" s="569"/>
      <c r="C52" s="30"/>
    </row>
    <row r="53" spans="1:3" x14ac:dyDescent="0.25">
      <c r="A53" s="64"/>
      <c r="B53" s="97"/>
      <c r="C53" s="30"/>
    </row>
    <row r="54" spans="1:3" x14ac:dyDescent="0.25">
      <c r="A54" s="64" t="s">
        <v>1848</v>
      </c>
      <c r="B54" s="29" t="e">
        <f>VLOOKUP(B48,'12 - Tabla de Autorizaciones'!A:B,2,FALSE)</f>
        <v>#REF!</v>
      </c>
      <c r="C54" s="30"/>
    </row>
    <row r="55" spans="1:3" x14ac:dyDescent="0.25">
      <c r="A55" s="64" t="s">
        <v>1849</v>
      </c>
      <c r="B55" s="630" t="e">
        <f>IF(C48=B48,TRUE,AND(B54=B49))</f>
        <v>#REF!</v>
      </c>
      <c r="C55" s="30"/>
    </row>
    <row r="56" spans="1:3" x14ac:dyDescent="0.25">
      <c r="A56" s="64"/>
      <c r="B56" s="97"/>
      <c r="C56" s="30"/>
    </row>
    <row r="57" spans="1:3" x14ac:dyDescent="0.25">
      <c r="A57" s="531" t="str">
        <f>'12 - Tabla de Autorizaciones'!C1</f>
        <v>Coeficiente Maximo SA</v>
      </c>
      <c r="B57" s="28" t="e">
        <f>IF($B$55=TRUE,VLOOKUP($B$48,'12 - Tabla de Autorizaciones'!$A:$E,3,FALSE),0)</f>
        <v>#REF!</v>
      </c>
      <c r="C57" s="30"/>
    </row>
    <row r="58" spans="1:3" x14ac:dyDescent="0.25">
      <c r="A58" s="64" t="str">
        <f>'12 - Tabla de Autorizaciones'!D1</f>
        <v>Coeficiente Mínimo</v>
      </c>
      <c r="B58" s="28" t="e">
        <f>IF($B$55=TRUE,VLOOKUP($B$48,'12 - Tabla de Autorizaciones'!$A:$E,4,FALSE),0)</f>
        <v>#REF!</v>
      </c>
      <c r="C58" s="30"/>
    </row>
    <row r="59" spans="1:3" x14ac:dyDescent="0.25">
      <c r="A59" s="64" t="str">
        <f>'12 - Tabla de Autorizaciones'!E1</f>
        <v>Coeficiente Maximo</v>
      </c>
      <c r="B59" s="28" t="e">
        <f>IF($B$55=TRUE,VLOOKUP($B$48,'12 - Tabla de Autorizaciones'!$A:$E,5,FALSE),0)</f>
        <v>#REF!</v>
      </c>
      <c r="C59" s="30"/>
    </row>
    <row r="60" spans="1:3" x14ac:dyDescent="0.25">
      <c r="A60" s="64" t="str">
        <f>'12 - Tabla de Autorizaciones'!K1</f>
        <v>Limite Máximo de AMF</v>
      </c>
      <c r="B60" s="28" t="e">
        <f>IF($B$55=TRUE,VLOOKUP($B$48,'12 - Tabla de Autorizaciones'!$A:$K,11,FALSE),0)</f>
        <v>#REF!</v>
      </c>
      <c r="C60" s="30"/>
    </row>
    <row r="61" spans="1:3" x14ac:dyDescent="0.25">
      <c r="A61" s="64" t="s">
        <v>1855</v>
      </c>
      <c r="B61" s="629" t="e">
        <f>AND(B50&gt;=B58,B50&lt;=B59)</f>
        <v>#REF!</v>
      </c>
      <c r="C61" s="96" t="s">
        <v>1856</v>
      </c>
    </row>
    <row r="62" spans="1:3" x14ac:dyDescent="0.25">
      <c r="A62" s="64"/>
      <c r="B62" s="28" t="e">
        <f>IF(B61=FALSE,"*** Coef erroneo",IF(AND(B48=C48,B50&lt;1),"requiere autorizacion",""))</f>
        <v>#REF!</v>
      </c>
      <c r="C62" s="30"/>
    </row>
    <row r="63" spans="1:3" x14ac:dyDescent="0.25">
      <c r="A63" s="64"/>
      <c r="B63" s="97"/>
      <c r="C63" s="30"/>
    </row>
    <row r="64" spans="1:3" x14ac:dyDescent="0.25">
      <c r="A64" s="56" t="s">
        <v>1851</v>
      </c>
      <c r="B64" s="97"/>
      <c r="C64" s="30"/>
    </row>
    <row r="65" spans="1:5" x14ac:dyDescent="0.25">
      <c r="A65" s="64" t="s">
        <v>1852</v>
      </c>
      <c r="B65" s="97" t="e">
        <f>VLOOKUP(B48,'12 - Tabla de Autorizaciones'!A:G,7,FALSE)</f>
        <v>#REF!</v>
      </c>
      <c r="C65" s="30"/>
    </row>
    <row r="66" spans="1:5" x14ac:dyDescent="0.25">
      <c r="A66" s="64" t="s">
        <v>1853</v>
      </c>
      <c r="B66" s="97" t="e">
        <f>VLOOKUP(B48,'12 - Tabla de Autorizaciones'!A:G,6,FALSE)</f>
        <v>#REF!</v>
      </c>
      <c r="C66" s="30"/>
    </row>
    <row r="67" spans="1:5" x14ac:dyDescent="0.25">
      <c r="A67" s="64"/>
      <c r="B67" s="97"/>
      <c r="C67" s="30"/>
    </row>
    <row r="68" spans="1:5" x14ac:dyDescent="0.25">
      <c r="B68" s="64"/>
      <c r="C68" s="96"/>
    </row>
    <row r="69" spans="1:5" x14ac:dyDescent="0.25">
      <c r="A69" s="56" t="s">
        <v>312</v>
      </c>
      <c r="B69" s="64"/>
      <c r="C69" s="96" t="s">
        <v>311</v>
      </c>
    </row>
    <row r="70" spans="1:5" x14ac:dyDescent="0.25">
      <c r="A70" s="64" t="s">
        <v>310</v>
      </c>
      <c r="B70" s="531" t="e">
        <f ca="1">B166</f>
        <v>#REF!</v>
      </c>
      <c r="C70" s="29" t="e">
        <f>C36</f>
        <v>#REF!</v>
      </c>
      <c r="D70" s="8" t="e">
        <f ca="1">AND(B70&gt;C70)</f>
        <v>#REF!</v>
      </c>
      <c r="E70" s="8" t="s">
        <v>308</v>
      </c>
    </row>
    <row r="71" spans="1:5" x14ac:dyDescent="0.25">
      <c r="A71" s="64" t="s">
        <v>309</v>
      </c>
      <c r="B71" s="531" t="e">
        <f>B191</f>
        <v>#REF!</v>
      </c>
      <c r="C71" s="29" t="e">
        <f>C37</f>
        <v>#REF!</v>
      </c>
      <c r="D71" s="8" t="e">
        <f>AND(B71&gt;C71)</f>
        <v>#REF!</v>
      </c>
      <c r="E71" s="8" t="s">
        <v>308</v>
      </c>
    </row>
    <row r="72" spans="1:5" x14ac:dyDescent="0.25">
      <c r="B72" s="64"/>
      <c r="C72" s="96"/>
    </row>
    <row r="73" spans="1:5" x14ac:dyDescent="0.25">
      <c r="B73" s="64"/>
      <c r="C73" s="96"/>
    </row>
    <row r="74" spans="1:5" x14ac:dyDescent="0.25">
      <c r="A74" s="64" t="s">
        <v>307</v>
      </c>
      <c r="B74" s="8" t="s">
        <v>306</v>
      </c>
      <c r="C74" s="97" t="s">
        <v>305</v>
      </c>
    </row>
    <row r="75" spans="1:5" ht="29.25" customHeight="1" x14ac:dyDescent="0.25">
      <c r="A75" s="56" t="s">
        <v>304</v>
      </c>
      <c r="B75" s="63" t="e">
        <f ca="1">IF(B17=TRUE,IF(B23="Plan Jefas y Jefes",B74,VLOOKUP(B26,'12 - AP-planes'!B2:D7,3,FALSE)),"VERIFICAR mensajes en rojo: *** no cotiza")</f>
        <v>#REF!</v>
      </c>
    </row>
    <row r="77" spans="1:5" x14ac:dyDescent="0.25">
      <c r="A77" s="86" t="s">
        <v>303</v>
      </c>
    </row>
    <row r="78" spans="1:5" x14ac:dyDescent="0.25">
      <c r="A78" s="64" t="s">
        <v>302</v>
      </c>
      <c r="B78" s="532" t="e">
        <f>#REF!</f>
        <v>#REF!</v>
      </c>
      <c r="C78" s="9"/>
    </row>
    <row r="79" spans="1:5" x14ac:dyDescent="0.25">
      <c r="A79" s="64" t="s">
        <v>301</v>
      </c>
      <c r="B79" s="532" t="e">
        <f>#REF!</f>
        <v>#REF!</v>
      </c>
    </row>
    <row r="80" spans="1:5" ht="15.75" thickBot="1" x14ac:dyDescent="0.3">
      <c r="A80" s="64" t="s">
        <v>300</v>
      </c>
      <c r="B80" s="9" t="e">
        <f>+B79-B78</f>
        <v>#REF!</v>
      </c>
    </row>
    <row r="81" spans="1:12" x14ac:dyDescent="0.25">
      <c r="A81" s="56" t="s">
        <v>166</v>
      </c>
      <c r="B81" s="533" t="e">
        <f>IF(AND(B80&gt;0,B80&lt;395,B79&gt;=B78),B80,"*** verificar - no cotiza")</f>
        <v>#REF!</v>
      </c>
      <c r="C81" s="54" t="s">
        <v>299</v>
      </c>
      <c r="F81" s="8" t="b">
        <f>ISERROR(FIND(C$17,B81,1))</f>
        <v>1</v>
      </c>
    </row>
    <row r="82" spans="1:12" s="535" customFormat="1" x14ac:dyDescent="0.25">
      <c r="A82" s="534" t="s">
        <v>298</v>
      </c>
      <c r="B82" s="95" t="e">
        <f>#REF!</f>
        <v>#REF!</v>
      </c>
      <c r="C82" s="94" t="s">
        <v>297</v>
      </c>
      <c r="L82" s="536"/>
    </row>
    <row r="83" spans="1:12" ht="63" customHeight="1" x14ac:dyDescent="0.25">
      <c r="A83" s="537"/>
      <c r="B83" s="516"/>
      <c r="C83" s="93" t="e">
        <f>IF(AND(B86=B26,B82="Periodo Corto"),"*** elija prorrata",IF(AND(OR(B81=365,B81=366),B82&lt;&gt;"Prorrata"),"sugiero Prorrata",IF(AND(B88=B26,B89=B82),"*** digite prorrata",IF(AND(B80&lt;365,B26&lt;&gt;"PLAN E Deportistas No Federados",B82="Prorrata"),"sugiero Periodo Corto",""))))</f>
        <v>#REF!</v>
      </c>
      <c r="D83" s="683" t="s">
        <v>296</v>
      </c>
      <c r="E83" s="683"/>
      <c r="F83" s="8" t="b">
        <f>ISERROR(FIND(C$17,C83,1))</f>
        <v>1</v>
      </c>
    </row>
    <row r="84" spans="1:12" x14ac:dyDescent="0.25">
      <c r="A84" s="538" t="s">
        <v>295</v>
      </c>
      <c r="B84" s="91" t="e">
        <f>IF(B82="Periodo Corto",IF(AND(B80&gt;0,B80&lt;367),VLOOKUP(B81,'12 - AP-pc y rf'!A2:B367,2,FALSE),0),IF(B106=B26,1,IF(B86=B26,365,B80)/365))</f>
        <v>#REF!</v>
      </c>
      <c r="C84" s="9" t="e">
        <f>IF(AND(B26=B88,B79&gt;B90),"***Supera fecha fin Vigencia Plan","Vigencia")</f>
        <v>#REF!</v>
      </c>
      <c r="F84" s="8" t="b">
        <f>ISERROR(FIND(C$17,C84,1))</f>
        <v>1</v>
      </c>
    </row>
    <row r="85" spans="1:12" x14ac:dyDescent="0.25">
      <c r="A85" s="64"/>
      <c r="B85" s="89"/>
    </row>
    <row r="86" spans="1:12" ht="57" customHeight="1" x14ac:dyDescent="0.25">
      <c r="A86" s="92" t="s">
        <v>294</v>
      </c>
      <c r="B86" s="22" t="e">
        <f>#REF!</f>
        <v>#REF!</v>
      </c>
      <c r="C86" s="9" t="s">
        <v>293</v>
      </c>
      <c r="D86" s="8" t="s">
        <v>292</v>
      </c>
    </row>
    <row r="87" spans="1:12" x14ac:dyDescent="0.25">
      <c r="A87" s="539"/>
      <c r="B87" s="89"/>
    </row>
    <row r="88" spans="1:12" ht="45" x14ac:dyDescent="0.25">
      <c r="A88" s="92" t="s">
        <v>291</v>
      </c>
      <c r="B88" s="91" t="e">
        <f>#REF!</f>
        <v>#REF!</v>
      </c>
      <c r="C88" s="8" t="e">
        <f>IF(AND(B88=B26,B89=B82),"*** elija prorrata","")</f>
        <v>#REF!</v>
      </c>
    </row>
    <row r="89" spans="1:12" x14ac:dyDescent="0.25">
      <c r="A89" s="539"/>
      <c r="B89" s="89" t="s">
        <v>290</v>
      </c>
    </row>
    <row r="90" spans="1:12" ht="45" x14ac:dyDescent="0.25">
      <c r="A90" s="539" t="s">
        <v>289</v>
      </c>
      <c r="B90" s="90">
        <v>43830</v>
      </c>
      <c r="C90" s="9"/>
    </row>
    <row r="91" spans="1:12" x14ac:dyDescent="0.25">
      <c r="A91" s="539"/>
      <c r="B91" s="89"/>
    </row>
    <row r="92" spans="1:12" x14ac:dyDescent="0.25">
      <c r="A92" s="64"/>
      <c r="B92" s="89"/>
    </row>
    <row r="94" spans="1:12" x14ac:dyDescent="0.25">
      <c r="A94" s="64" t="s">
        <v>288</v>
      </c>
    </row>
    <row r="95" spans="1:12" x14ac:dyDescent="0.25">
      <c r="A95" s="64" t="s">
        <v>287</v>
      </c>
      <c r="B95" s="89" t="e">
        <f>#REF!</f>
        <v>#REF!</v>
      </c>
    </row>
    <row r="96" spans="1:12" x14ac:dyDescent="0.25">
      <c r="A96" s="64" t="s">
        <v>286</v>
      </c>
      <c r="B96" s="89" t="e">
        <f>+B95*100</f>
        <v>#REF!</v>
      </c>
    </row>
    <row r="97" spans="1:12" x14ac:dyDescent="0.25">
      <c r="A97" s="64" t="s">
        <v>285</v>
      </c>
      <c r="B97" s="89" t="e">
        <f>INT(B96)</f>
        <v>#REF!</v>
      </c>
    </row>
    <row r="98" spans="1:12" ht="15.75" thickBot="1" x14ac:dyDescent="0.3">
      <c r="A98" s="64" t="s">
        <v>284</v>
      </c>
      <c r="B98" s="89" t="e">
        <f>+B96-B97</f>
        <v>#REF!</v>
      </c>
    </row>
    <row r="99" spans="1:12" ht="15.75" thickBot="1" x14ac:dyDescent="0.3">
      <c r="A99" s="56" t="s">
        <v>166</v>
      </c>
      <c r="B99" s="104" t="e">
        <f>IF(B98=0,B62,"*** solo 2 decimales-no cotiza")</f>
        <v>#REF!</v>
      </c>
      <c r="C99" s="54" t="s">
        <v>283</v>
      </c>
      <c r="F99" s="8" t="b">
        <f>ISERROR(FIND(C$17,B99,1))</f>
        <v>1</v>
      </c>
    </row>
    <row r="103" spans="1:12" ht="26.25" x14ac:dyDescent="0.25">
      <c r="A103" s="98" t="s">
        <v>282</v>
      </c>
      <c r="B103" s="540"/>
      <c r="D103" s="8" t="s">
        <v>281</v>
      </c>
    </row>
    <row r="104" spans="1:12" ht="62.25" customHeight="1" x14ac:dyDescent="0.25">
      <c r="A104" s="683" t="s">
        <v>280</v>
      </c>
      <c r="B104" s="683"/>
      <c r="C104" s="683"/>
    </row>
    <row r="105" spans="1:12" ht="26.25" x14ac:dyDescent="0.25">
      <c r="B105" s="540"/>
    </row>
    <row r="106" spans="1:12" ht="33.75" customHeight="1" x14ac:dyDescent="0.25">
      <c r="A106" s="541" t="s">
        <v>279</v>
      </c>
      <c r="B106" s="88" t="s">
        <v>85</v>
      </c>
    </row>
    <row r="107" spans="1:12" ht="33.75" customHeight="1" x14ac:dyDescent="0.25">
      <c r="A107" s="87" t="s">
        <v>278</v>
      </c>
      <c r="B107" s="86"/>
    </row>
    <row r="108" spans="1:12" x14ac:dyDescent="0.25">
      <c r="A108" s="8" t="s">
        <v>277</v>
      </c>
    </row>
    <row r="109" spans="1:12" x14ac:dyDescent="0.25">
      <c r="A109" s="8" t="s">
        <v>276</v>
      </c>
    </row>
    <row r="110" spans="1:12" x14ac:dyDescent="0.25">
      <c r="A110" s="8" t="s">
        <v>275</v>
      </c>
    </row>
    <row r="111" spans="1:12" x14ac:dyDescent="0.25">
      <c r="C111" s="9"/>
      <c r="L111" s="8"/>
    </row>
    <row r="112" spans="1:12" ht="18.75" x14ac:dyDescent="0.25">
      <c r="A112" s="542" t="s">
        <v>274</v>
      </c>
      <c r="C112" s="9"/>
      <c r="D112" s="64" t="s">
        <v>273</v>
      </c>
      <c r="E112" s="543" t="e">
        <f>B81</f>
        <v>#REF!</v>
      </c>
      <c r="L112" s="8"/>
    </row>
    <row r="113" spans="1:12" x14ac:dyDescent="0.25">
      <c r="A113" s="9"/>
      <c r="B113" s="9" t="s">
        <v>272</v>
      </c>
      <c r="C113" s="9" t="s">
        <v>271</v>
      </c>
      <c r="D113" s="515" t="s">
        <v>270</v>
      </c>
      <c r="L113" s="8"/>
    </row>
    <row r="114" spans="1:12" x14ac:dyDescent="0.25">
      <c r="B114" s="9">
        <v>0</v>
      </c>
      <c r="C114" s="9"/>
      <c r="L114" s="8"/>
    </row>
    <row r="115" spans="1:12" x14ac:dyDescent="0.25">
      <c r="A115" s="64" t="s">
        <v>269</v>
      </c>
      <c r="B115" s="9">
        <v>31</v>
      </c>
      <c r="C115" s="9">
        <v>1</v>
      </c>
      <c r="D115" s="9" t="e">
        <f>IF(AND(E112&gt;B114,E112&lt;=B115),C115,0)</f>
        <v>#REF!</v>
      </c>
      <c r="L115" s="8"/>
    </row>
    <row r="116" spans="1:12" x14ac:dyDescent="0.25">
      <c r="B116" s="9">
        <v>62</v>
      </c>
      <c r="C116" s="9">
        <v>2</v>
      </c>
      <c r="D116" s="9" t="e">
        <f>IF(AND(E112&gt;B115,E112&lt;=B116),C116,0)</f>
        <v>#REF!</v>
      </c>
      <c r="L116" s="8"/>
    </row>
    <row r="117" spans="1:12" x14ac:dyDescent="0.25">
      <c r="B117" s="9">
        <v>93</v>
      </c>
      <c r="C117" s="9">
        <v>3</v>
      </c>
      <c r="D117" s="9" t="e">
        <f>IF(AND(E112&gt;B116,E112&lt;=B117),C117,0)</f>
        <v>#REF!</v>
      </c>
      <c r="E117" s="9">
        <v>90</v>
      </c>
      <c r="L117" s="8"/>
    </row>
    <row r="118" spans="1:12" x14ac:dyDescent="0.25">
      <c r="B118" s="9">
        <v>124</v>
      </c>
      <c r="C118" s="9">
        <v>4</v>
      </c>
      <c r="D118" s="9" t="e">
        <f>IF(AND(E112&gt;B117,E112&lt;=B118),C118,0)</f>
        <v>#REF!</v>
      </c>
      <c r="L118" s="8"/>
    </row>
    <row r="119" spans="1:12" x14ac:dyDescent="0.25">
      <c r="B119" s="9">
        <v>155</v>
      </c>
      <c r="C119" s="9">
        <v>5</v>
      </c>
      <c r="D119" s="9" t="e">
        <f>IF(AND(E112&gt;B118,E112&lt;=B119),C119,0)</f>
        <v>#REF!</v>
      </c>
      <c r="L119" s="8"/>
    </row>
    <row r="120" spans="1:12" x14ac:dyDescent="0.25">
      <c r="B120" s="9">
        <v>186</v>
      </c>
      <c r="C120" s="9">
        <v>6</v>
      </c>
      <c r="D120" s="9" t="e">
        <f>IF(AND(E112&gt;B119,E112&lt;=B120),C120,0)</f>
        <v>#REF!</v>
      </c>
      <c r="L120" s="8"/>
    </row>
    <row r="121" spans="1:12" x14ac:dyDescent="0.25">
      <c r="A121" s="64" t="s">
        <v>268</v>
      </c>
      <c r="B121" s="9">
        <v>217</v>
      </c>
      <c r="C121" s="9">
        <v>7</v>
      </c>
      <c r="D121" s="9" t="e">
        <f>IF(AND(E112&gt;B120,E112&lt;=B121),C121,0)</f>
        <v>#REF!</v>
      </c>
      <c r="L121" s="8"/>
    </row>
    <row r="122" spans="1:12" x14ac:dyDescent="0.25">
      <c r="B122" s="9">
        <v>248</v>
      </c>
      <c r="C122" s="9">
        <v>8</v>
      </c>
      <c r="D122" s="9" t="e">
        <f>IF(AND(E112&gt;B121,E112&lt;=B122),C122,0)</f>
        <v>#REF!</v>
      </c>
      <c r="L122" s="8"/>
    </row>
    <row r="123" spans="1:12" x14ac:dyDescent="0.25">
      <c r="B123" s="9">
        <v>279</v>
      </c>
      <c r="C123" s="9">
        <v>9</v>
      </c>
      <c r="D123" s="9" t="e">
        <f>IF(AND(E112&gt;B122,E112&lt;=B123),C123,0)</f>
        <v>#REF!</v>
      </c>
      <c r="L123" s="8"/>
    </row>
    <row r="124" spans="1:12" x14ac:dyDescent="0.25">
      <c r="B124" s="9">
        <v>310</v>
      </c>
      <c r="C124" s="9">
        <v>10</v>
      </c>
      <c r="D124" s="9" t="e">
        <f>IF(AND(E112&gt;B123,E112&lt;=B124),C124,0)</f>
        <v>#REF!</v>
      </c>
      <c r="L124" s="8"/>
    </row>
    <row r="125" spans="1:12" x14ac:dyDescent="0.25">
      <c r="A125" s="64" t="s">
        <v>267</v>
      </c>
      <c r="B125" s="9">
        <v>341</v>
      </c>
      <c r="C125" s="9">
        <v>11</v>
      </c>
      <c r="D125" s="9" t="e">
        <f>IF(AND(E112&gt;B124,E112&lt;=B125),C125,0)</f>
        <v>#REF!</v>
      </c>
      <c r="L125" s="8"/>
    </row>
    <row r="126" spans="1:12" x14ac:dyDescent="0.25">
      <c r="B126" s="9">
        <v>400</v>
      </c>
      <c r="C126" s="9">
        <v>12</v>
      </c>
      <c r="D126" s="9" t="e">
        <f>IF(AND(E112&gt;B125,E112&lt;=B126),C126,0)</f>
        <v>#REF!</v>
      </c>
      <c r="F126" s="9"/>
      <c r="L126" s="8"/>
    </row>
    <row r="127" spans="1:12" x14ac:dyDescent="0.25">
      <c r="C127" s="9"/>
      <c r="F127" s="9"/>
      <c r="L127" s="8"/>
    </row>
    <row r="128" spans="1:12" ht="18.75" x14ac:dyDescent="0.25">
      <c r="B128" s="85" t="s">
        <v>266</v>
      </c>
      <c r="C128" s="9"/>
      <c r="D128" s="543" t="e">
        <f>SUM(D115:D127)</f>
        <v>#REF!</v>
      </c>
      <c r="E128" s="8" t="b">
        <f>ISERROR(VLOOKUP(E112,B115:B126,1,FALSE))</f>
        <v>1</v>
      </c>
      <c r="F128" s="9" t="s">
        <v>265</v>
      </c>
      <c r="L128" s="8"/>
    </row>
    <row r="129" spans="1:12" x14ac:dyDescent="0.25">
      <c r="A129" s="64" t="s">
        <v>264</v>
      </c>
      <c r="B129" s="9" t="str">
        <f>B106</f>
        <v>PLAN E Deportistas No Federados</v>
      </c>
      <c r="C129" s="9"/>
      <c r="L129" s="8"/>
    </row>
    <row r="130" spans="1:12" x14ac:dyDescent="0.25">
      <c r="A130" s="64" t="s">
        <v>263</v>
      </c>
      <c r="B130" s="9" t="e">
        <f>B26</f>
        <v>#REF!</v>
      </c>
      <c r="C130" s="9"/>
      <c r="L130" s="8"/>
    </row>
    <row r="131" spans="1:12" ht="15.75" thickBot="1" x14ac:dyDescent="0.3">
      <c r="C131" s="9"/>
      <c r="L131" s="8"/>
    </row>
    <row r="132" spans="1:12" ht="53.25" customHeight="1" thickBot="1" x14ac:dyDescent="0.3">
      <c r="A132" s="84" t="s">
        <v>262</v>
      </c>
      <c r="B132" s="83" t="e">
        <f>IF(AND(B130=B129,E128=TRUE),"Ajuste Prima","")</f>
        <v>#REF!</v>
      </c>
      <c r="C132" s="684" t="s">
        <v>261</v>
      </c>
      <c r="D132" s="685"/>
      <c r="E132" s="685"/>
      <c r="L132" s="8"/>
    </row>
    <row r="133" spans="1:12" x14ac:dyDescent="0.25">
      <c r="C133" s="9"/>
      <c r="L133" s="8"/>
    </row>
    <row r="134" spans="1:12" ht="15.75" thickBot="1" x14ac:dyDescent="0.3">
      <c r="C134" s="9"/>
      <c r="L134" s="8"/>
    </row>
    <row r="135" spans="1:12" ht="27" customHeight="1" thickBot="1" x14ac:dyDescent="0.3">
      <c r="A135" s="84" t="s">
        <v>260</v>
      </c>
      <c r="B135" s="83" t="e">
        <f>IF(B106=B26,"Incluye Entrenamiento?","Practica Deportes?")</f>
        <v>#REF!</v>
      </c>
      <c r="C135" s="9"/>
      <c r="L135" s="8"/>
    </row>
    <row r="136" spans="1:12" x14ac:dyDescent="0.25">
      <c r="C136" s="9"/>
      <c r="L136" s="8"/>
    </row>
    <row r="139" spans="1:12" x14ac:dyDescent="0.25">
      <c r="A139" s="82" t="s">
        <v>259</v>
      </c>
      <c r="B139" s="81" t="s">
        <v>258</v>
      </c>
      <c r="C139" s="80" t="s">
        <v>257</v>
      </c>
    </row>
    <row r="140" spans="1:12" x14ac:dyDescent="0.25">
      <c r="A140" s="74" t="s">
        <v>3</v>
      </c>
      <c r="B140" s="30" t="e">
        <f>IF(B106=B27,0,0.25)</f>
        <v>#REF!</v>
      </c>
      <c r="C140" s="79">
        <v>0.92</v>
      </c>
    </row>
    <row r="141" spans="1:12" x14ac:dyDescent="0.25">
      <c r="A141" s="74" t="s">
        <v>101</v>
      </c>
      <c r="B141" s="30" t="e">
        <f>IF(B106=B27,0,0.25)</f>
        <v>#REF!</v>
      </c>
      <c r="C141" s="79">
        <v>0.92</v>
      </c>
    </row>
    <row r="142" spans="1:12" x14ac:dyDescent="0.25">
      <c r="A142" s="544" t="s">
        <v>256</v>
      </c>
      <c r="B142" s="78" t="e">
        <f>IF(B106=B27,0,44)</f>
        <v>#REF!</v>
      </c>
      <c r="C142" s="77">
        <v>48</v>
      </c>
    </row>
    <row r="143" spans="1:12" x14ac:dyDescent="0.25">
      <c r="A143" s="64"/>
      <c r="B143" s="28"/>
      <c r="C143" s="28"/>
    </row>
    <row r="144" spans="1:12" ht="15.75" thickBot="1" x14ac:dyDescent="0.3">
      <c r="A144" s="64"/>
      <c r="B144" s="28"/>
      <c r="C144" s="28"/>
    </row>
    <row r="145" spans="1:6" ht="37.5" customHeight="1" thickBot="1" x14ac:dyDescent="0.3">
      <c r="A145" s="545" t="s">
        <v>255</v>
      </c>
      <c r="B145" s="76"/>
      <c r="C145" s="76"/>
      <c r="D145" s="546"/>
      <c r="E145" s="546"/>
      <c r="F145" s="547"/>
    </row>
    <row r="146" spans="1:6" ht="38.25" customHeight="1" thickBot="1" x14ac:dyDescent="0.3">
      <c r="A146" s="74" t="s">
        <v>254</v>
      </c>
      <c r="B146" s="75" t="e">
        <f>#REF!</f>
        <v>#REF!</v>
      </c>
      <c r="C146" s="75" t="e">
        <f>#REF!</f>
        <v>#REF!</v>
      </c>
      <c r="F146" s="548"/>
    </row>
    <row r="147" spans="1:6" ht="21" customHeight="1" x14ac:dyDescent="0.25">
      <c r="A147" s="74" t="s">
        <v>253</v>
      </c>
      <c r="B147" s="28" t="e">
        <f>B26</f>
        <v>#REF!</v>
      </c>
      <c r="C147" s="28"/>
      <c r="F147" s="548"/>
    </row>
    <row r="148" spans="1:6" ht="21" customHeight="1" x14ac:dyDescent="0.25">
      <c r="A148" s="74"/>
      <c r="B148" s="28"/>
      <c r="C148" s="28"/>
      <c r="F148" s="548"/>
    </row>
    <row r="149" spans="1:6" x14ac:dyDescent="0.25">
      <c r="A149" s="74" t="s">
        <v>252</v>
      </c>
      <c r="B149" s="73" t="str">
        <f>'12 - AP-planes'!B2</f>
        <v>PLAN A - 24 horas</v>
      </c>
      <c r="C149" s="28" t="s">
        <v>251</v>
      </c>
      <c r="F149" s="548"/>
    </row>
    <row r="150" spans="1:6" x14ac:dyDescent="0.25">
      <c r="A150" s="74"/>
      <c r="B150" s="73" t="s">
        <v>85</v>
      </c>
      <c r="C150" s="28"/>
      <c r="F150" s="548"/>
    </row>
    <row r="151" spans="1:6" x14ac:dyDescent="0.25">
      <c r="A151" s="74"/>
      <c r="B151" s="73"/>
      <c r="C151" s="28"/>
      <c r="F151" s="548"/>
    </row>
    <row r="152" spans="1:6" x14ac:dyDescent="0.25">
      <c r="A152" s="74" t="s">
        <v>250</v>
      </c>
      <c r="B152" s="73"/>
      <c r="C152" s="73" t="str">
        <f>'12 - AP-planes'!B2</f>
        <v>PLAN A - 24 horas</v>
      </c>
      <c r="F152" s="548"/>
    </row>
    <row r="153" spans="1:6" x14ac:dyDescent="0.25">
      <c r="A153" s="74"/>
      <c r="B153" s="73"/>
      <c r="C153" s="73" t="str">
        <f>'12 - AP-planes'!B3</f>
        <v>PLAN B - Jornada Laboral</v>
      </c>
      <c r="F153" s="548"/>
    </row>
    <row r="154" spans="1:6" x14ac:dyDescent="0.25">
      <c r="A154" s="74"/>
      <c r="B154" s="73"/>
      <c r="C154" s="73" t="str">
        <f>'12 - AP-planes'!B4</f>
        <v>PLAN B Eventos Particulares</v>
      </c>
      <c r="F154" s="548"/>
    </row>
    <row r="155" spans="1:6" ht="15.75" thickBot="1" x14ac:dyDescent="0.3">
      <c r="A155" s="74"/>
      <c r="B155" s="28"/>
      <c r="C155" s="28"/>
      <c r="F155" s="548"/>
    </row>
    <row r="156" spans="1:6" ht="30.75" thickBot="1" x14ac:dyDescent="0.3">
      <c r="A156" s="84" t="s">
        <v>249</v>
      </c>
      <c r="B156" s="72" t="e">
        <f>IF(AND(B146="NO",B147=B150),"***no cotiza",IF(B146="SI",IF(OR(B147=B149,B147=B150),"","*** no cotiza"),""))</f>
        <v>#REF!</v>
      </c>
      <c r="C156" s="72" t="e">
        <f>IF(C146="SI",IF(OR(B147=C152,B147=C153,B147=C154)=TRUE,"","*** no cotiza"),"")</f>
        <v>#REF!</v>
      </c>
      <c r="F156" s="8" t="b">
        <f>ISERROR(FIND(C17,B156,1))</f>
        <v>1</v>
      </c>
    </row>
    <row r="157" spans="1:6" ht="25.5" customHeight="1" x14ac:dyDescent="0.25">
      <c r="A157" s="549"/>
      <c r="B157" s="28"/>
      <c r="C157" s="54" t="s">
        <v>229</v>
      </c>
      <c r="F157" s="8" t="b">
        <f>ISERROR(FIND(C17,C156,1))</f>
        <v>1</v>
      </c>
    </row>
    <row r="158" spans="1:6" x14ac:dyDescent="0.25">
      <c r="A158" s="550"/>
      <c r="B158" s="71"/>
      <c r="C158" s="71"/>
      <c r="D158" s="551"/>
      <c r="E158" s="551"/>
      <c r="F158" s="552"/>
    </row>
    <row r="159" spans="1:6" x14ac:dyDescent="0.25">
      <c r="A159" s="64"/>
      <c r="B159" s="28"/>
      <c r="C159" s="28"/>
    </row>
    <row r="160" spans="1:6" x14ac:dyDescent="0.25">
      <c r="A160" s="64"/>
      <c r="B160" s="28"/>
      <c r="C160" s="28"/>
    </row>
    <row r="162" spans="1:6" ht="21" x14ac:dyDescent="0.25">
      <c r="A162" s="70" t="s">
        <v>248</v>
      </c>
    </row>
    <row r="163" spans="1:6" x14ac:dyDescent="0.25">
      <c r="A163" s="64" t="s">
        <v>231</v>
      </c>
      <c r="B163" s="29" t="e">
        <f ca="1">IF(B6=TRUE,#REF!,0)</f>
        <v>#REF!</v>
      </c>
    </row>
    <row r="164" spans="1:6" ht="15.75" thickBot="1" x14ac:dyDescent="0.3">
      <c r="A164" s="64" t="s">
        <v>247</v>
      </c>
      <c r="B164" s="29" t="e">
        <f>C36</f>
        <v>#REF!</v>
      </c>
    </row>
    <row r="165" spans="1:6" ht="15.75" thickBot="1" x14ac:dyDescent="0.3">
      <c r="A165" s="56" t="s">
        <v>166</v>
      </c>
      <c r="B165" s="553" t="e">
        <f ca="1">IF(B163=0,"digitar suma asegurada",IF(B163&gt;B164,"*** supera maximo del Plan, no cotiza",IF(AND(B88=B26,B79&lt;=B90,B163&lt;&gt;B164),"*** digitar Suma del Plan","")))</f>
        <v>#REF!</v>
      </c>
      <c r="C165" s="54" t="s">
        <v>229</v>
      </c>
      <c r="F165" s="8" t="b">
        <f ca="1">ISERROR(FIND(C$17,B165,1))</f>
        <v>1</v>
      </c>
    </row>
    <row r="166" spans="1:6" ht="21" customHeight="1" thickBot="1" x14ac:dyDescent="0.3">
      <c r="A166" s="64" t="s">
        <v>246</v>
      </c>
      <c r="B166" s="67" t="e">
        <f ca="1">IF(B165="",B163,0)</f>
        <v>#REF!</v>
      </c>
    </row>
    <row r="167" spans="1:6" ht="21" customHeight="1" x14ac:dyDescent="0.25">
      <c r="A167" s="64"/>
      <c r="B167" s="8"/>
    </row>
    <row r="168" spans="1:6" ht="21" customHeight="1" x14ac:dyDescent="0.25">
      <c r="A168" s="64"/>
      <c r="B168" s="8"/>
    </row>
    <row r="170" spans="1:6" ht="21" x14ac:dyDescent="0.25">
      <c r="A170" s="70" t="s">
        <v>245</v>
      </c>
    </row>
    <row r="171" spans="1:6" x14ac:dyDescent="0.25">
      <c r="A171" s="64"/>
    </row>
    <row r="172" spans="1:6" x14ac:dyDescent="0.25">
      <c r="A172" s="64" t="s">
        <v>231</v>
      </c>
      <c r="B172" s="29" t="e">
        <f>#REF!</f>
        <v>#REF!</v>
      </c>
    </row>
    <row r="173" spans="1:6" x14ac:dyDescent="0.25">
      <c r="A173" s="64" t="s">
        <v>244</v>
      </c>
      <c r="B173" s="29" t="e">
        <f ca="1">B166</f>
        <v>#REF!</v>
      </c>
    </row>
    <row r="174" spans="1:6" ht="15.75" thickBot="1" x14ac:dyDescent="0.3">
      <c r="A174" s="64"/>
      <c r="B174" s="29"/>
    </row>
    <row r="175" spans="1:6" ht="15.75" thickBot="1" x14ac:dyDescent="0.3">
      <c r="A175" s="56" t="s">
        <v>166</v>
      </c>
      <c r="B175" s="553" t="e">
        <f ca="1">IF(B172&gt;B173,"*** mayor a Muerte, no cotiza",IF(AND(B88=B26,B79&lt;=B90,B172&lt;&gt;B173),"*** digitar Suma del Plan",""))</f>
        <v>#REF!</v>
      </c>
      <c r="C175" s="54" t="s">
        <v>229</v>
      </c>
      <c r="F175" s="8" t="b">
        <f ca="1">ISERROR(FIND(C$17,B175,1))</f>
        <v>1</v>
      </c>
    </row>
    <row r="176" spans="1:6" ht="24.75" customHeight="1" thickBot="1" x14ac:dyDescent="0.3">
      <c r="A176" s="64" t="s">
        <v>243</v>
      </c>
      <c r="B176" s="67" t="e">
        <f ca="1">IF(B175="",B172,0)</f>
        <v>#REF!</v>
      </c>
    </row>
    <row r="177" spans="1:6" ht="24.75" customHeight="1" x14ac:dyDescent="0.25">
      <c r="A177" s="64"/>
      <c r="B177" s="8"/>
    </row>
    <row r="178" spans="1:6" x14ac:dyDescent="0.25">
      <c r="A178" s="64"/>
    </row>
    <row r="179" spans="1:6" ht="29.25" customHeight="1" x14ac:dyDescent="0.25">
      <c r="A179" s="70" t="s">
        <v>242</v>
      </c>
      <c r="B179" s="8"/>
    </row>
    <row r="180" spans="1:6" x14ac:dyDescent="0.25">
      <c r="A180" s="86"/>
    </row>
    <row r="181" spans="1:6" ht="24.75" customHeight="1" x14ac:dyDescent="0.25">
      <c r="A181" s="682" t="s">
        <v>241</v>
      </c>
      <c r="B181" s="682"/>
      <c r="C181" s="682"/>
      <c r="D181" s="8" t="s">
        <v>240</v>
      </c>
    </row>
    <row r="182" spans="1:6" ht="24.75" customHeight="1" x14ac:dyDescent="0.25">
      <c r="A182" s="86"/>
      <c r="B182" s="9" t="s">
        <v>239</v>
      </c>
      <c r="C182" s="86"/>
      <c r="E182" s="8" t="e">
        <f>#REF!</f>
        <v>#REF!</v>
      </c>
    </row>
    <row r="183" spans="1:6" x14ac:dyDescent="0.25">
      <c r="A183" s="64" t="s">
        <v>238</v>
      </c>
      <c r="B183" s="28" t="str">
        <f>'12 - AP-planes'!B7</f>
        <v>PLAN Curso de Capacitación</v>
      </c>
      <c r="C183" s="69" t="s">
        <v>237</v>
      </c>
      <c r="D183" s="62" t="e">
        <f>IF(OR(B26=B183,B26=B184,B26=B185),IF(B163=C36,"","digitar SA del plan"),"")</f>
        <v>#REF!</v>
      </c>
    </row>
    <row r="184" spans="1:6" x14ac:dyDescent="0.25">
      <c r="A184" s="64" t="s">
        <v>236</v>
      </c>
      <c r="B184" s="28" t="str">
        <f>'12 - AP-planes'!B5</f>
        <v>PLAN D Pasantias o Similares</v>
      </c>
      <c r="C184" s="69" t="s">
        <v>235</v>
      </c>
      <c r="D184" s="62" t="e">
        <f>IF(OR(B26=B183,B26=B184,B26=B185),IF(C36&lt;&gt;B172,"digitar SA del plan",""),"")</f>
        <v>#REF!</v>
      </c>
    </row>
    <row r="185" spans="1:6" x14ac:dyDescent="0.25">
      <c r="A185" s="64" t="s">
        <v>234</v>
      </c>
      <c r="B185" s="28" t="str">
        <f>'12 - AP-planes'!B4</f>
        <v>PLAN B Eventos Particulares</v>
      </c>
      <c r="C185" s="69" t="s">
        <v>233</v>
      </c>
      <c r="D185" s="62" t="e">
        <f>IF(OR(B26=B183,B26=B184,B26=B185),IF(C37&lt;&gt;B187,"***digitar SA del plan",""),"")</f>
        <v>#REF!</v>
      </c>
      <c r="F185" s="8" t="b">
        <f>ISERROR(FIND(C$17,D185,1))</f>
        <v>1</v>
      </c>
    </row>
    <row r="186" spans="1:6" x14ac:dyDescent="0.25">
      <c r="A186" s="64"/>
      <c r="B186" s="28"/>
      <c r="C186" s="28"/>
    </row>
    <row r="187" spans="1:6" x14ac:dyDescent="0.25">
      <c r="A187" s="64" t="s">
        <v>232</v>
      </c>
      <c r="B187" s="29" t="e">
        <f>#REF!</f>
        <v>#REF!</v>
      </c>
    </row>
    <row r="188" spans="1:6" x14ac:dyDescent="0.25">
      <c r="A188" s="64" t="s">
        <v>231</v>
      </c>
      <c r="B188" s="29" t="e">
        <f>IF(#REF!=0,0,IF(OR(B26=B183,B26=B184,B26=B185),C37,#REF!))</f>
        <v>#REF!</v>
      </c>
    </row>
    <row r="189" spans="1:6" ht="30.75" thickBot="1" x14ac:dyDescent="0.3">
      <c r="A189" s="66" t="s">
        <v>230</v>
      </c>
      <c r="B189" s="68" t="e">
        <f>IF(OR(B26=B183,B26=B184,B26=B185),C37,IF(OR(B188&gt;B166*IF(B195=B194,25,B60)/100,B188&gt;C37),0,B188))</f>
        <v>#REF!</v>
      </c>
      <c r="C189" s="639" t="s">
        <v>1918</v>
      </c>
    </row>
    <row r="190" spans="1:6" ht="15.75" thickBot="1" x14ac:dyDescent="0.3">
      <c r="A190" s="56" t="s">
        <v>166</v>
      </c>
      <c r="B190" s="554" t="e">
        <f>IF(B188&gt;B189,"*** supera Limite, no cotiza",IF(AND(B88=B26,B79&lt;=B90,C37&lt;&gt;B187),"*** digitar Suma del Plan",""))</f>
        <v>#REF!</v>
      </c>
      <c r="C190" s="54" t="s">
        <v>229</v>
      </c>
      <c r="F190" s="8" t="b">
        <f>ISERROR(FIND(C$17,B190,1))</f>
        <v>1</v>
      </c>
    </row>
    <row r="191" spans="1:6" ht="30.75" customHeight="1" thickBot="1" x14ac:dyDescent="0.3">
      <c r="A191" s="64" t="s">
        <v>228</v>
      </c>
      <c r="B191" s="67" t="e">
        <f>IF(B190="",B188,0)</f>
        <v>#REF!</v>
      </c>
    </row>
    <row r="192" spans="1:6" ht="30.75" customHeight="1" x14ac:dyDescent="0.25">
      <c r="A192" s="64"/>
      <c r="B192" s="8"/>
    </row>
    <row r="193" spans="1:7" ht="30.75" customHeight="1" x14ac:dyDescent="0.25">
      <c r="A193" s="66" t="s">
        <v>227</v>
      </c>
      <c r="B193" s="65" t="s">
        <v>226</v>
      </c>
    </row>
    <row r="194" spans="1:7" ht="30.75" customHeight="1" x14ac:dyDescent="0.25">
      <c r="A194" s="66" t="s">
        <v>225</v>
      </c>
      <c r="B194" s="65" t="str">
        <f>'12 - AP-planes'!B4</f>
        <v>PLAN B Eventos Particulares</v>
      </c>
    </row>
    <row r="195" spans="1:7" ht="30.75" customHeight="1" x14ac:dyDescent="0.25">
      <c r="A195" s="64" t="s">
        <v>224</v>
      </c>
      <c r="B195" s="8" t="e">
        <f>B26</f>
        <v>#REF!</v>
      </c>
    </row>
    <row r="196" spans="1:7" ht="30.75" customHeight="1" x14ac:dyDescent="0.25">
      <c r="A196" s="64"/>
      <c r="B196" s="8"/>
    </row>
    <row r="198" spans="1:7" ht="15.75" thickBot="1" x14ac:dyDescent="0.3">
      <c r="A198" s="64" t="s">
        <v>223</v>
      </c>
      <c r="B198" s="9" t="e">
        <f>#REF!</f>
        <v>#REF!</v>
      </c>
    </row>
    <row r="199" spans="1:7" ht="27" thickBot="1" x14ac:dyDescent="0.3">
      <c r="A199" s="555" t="s">
        <v>222</v>
      </c>
      <c r="B199" s="523"/>
      <c r="C199" s="556"/>
      <c r="D199" s="62" t="s">
        <v>213</v>
      </c>
      <c r="E199" s="62"/>
    </row>
    <row r="200" spans="1:7" x14ac:dyDescent="0.25">
      <c r="A200" s="52" t="s">
        <v>212</v>
      </c>
      <c r="B200" s="30" t="e">
        <f>IF(#REF!="SI",'12 - AP-auxiliar'!B140,0)</f>
        <v>#REF!</v>
      </c>
      <c r="C200" s="60" t="s">
        <v>209</v>
      </c>
      <c r="D200" s="557" t="e">
        <f>IF(#REF!="SI",ROUND('12 - AP-auxiliar'!B200*B95,3),"sin p.d.")</f>
        <v>#REF!</v>
      </c>
    </row>
    <row r="201" spans="1:7" x14ac:dyDescent="0.25">
      <c r="A201" s="52" t="s">
        <v>211</v>
      </c>
      <c r="B201" s="30" t="e">
        <f>IF(#REF!="SI",'12 - AP-auxiliar'!C140,0)</f>
        <v>#REF!</v>
      </c>
      <c r="C201" s="60" t="s">
        <v>209</v>
      </c>
      <c r="D201" s="557" t="e">
        <f>IF(#REF!="SI",ROUND('12 - AP-auxiliar'!B201*B95,3),"sin u.m.")</f>
        <v>#REF!</v>
      </c>
    </row>
    <row r="202" spans="1:7" ht="15.75" thickBot="1" x14ac:dyDescent="0.3">
      <c r="A202" s="52" t="s">
        <v>221</v>
      </c>
      <c r="B202" s="558" t="e">
        <f>C33</f>
        <v>#REF!</v>
      </c>
      <c r="C202" s="60" t="s">
        <v>209</v>
      </c>
      <c r="D202" s="559" t="e">
        <f>ROUND(B202*B95,3)</f>
        <v>#REF!</v>
      </c>
    </row>
    <row r="203" spans="1:7" x14ac:dyDescent="0.25">
      <c r="A203" s="52" t="s">
        <v>220</v>
      </c>
      <c r="B203" s="30" t="e">
        <f>+B200+B201+B202</f>
        <v>#REF!</v>
      </c>
      <c r="C203" s="60"/>
      <c r="D203" s="557" t="e">
        <f>ROUND(B203*B95,3)</f>
        <v>#REF!</v>
      </c>
      <c r="E203" s="560" t="s">
        <v>207</v>
      </c>
      <c r="F203" s="560"/>
      <c r="G203" s="560"/>
    </row>
    <row r="204" spans="1:7" x14ac:dyDescent="0.25">
      <c r="A204" s="526"/>
      <c r="C204" s="60"/>
      <c r="E204" s="560" t="s">
        <v>206</v>
      </c>
      <c r="F204" s="560"/>
      <c r="G204" s="560"/>
    </row>
    <row r="205" spans="1:7" x14ac:dyDescent="0.25">
      <c r="A205" s="52" t="s">
        <v>205</v>
      </c>
      <c r="B205" s="29" t="e">
        <f ca="1">B166*B198*B18</f>
        <v>#REF!</v>
      </c>
      <c r="C205" s="60"/>
    </row>
    <row r="206" spans="1:7" x14ac:dyDescent="0.25">
      <c r="A206" s="52" t="s">
        <v>204</v>
      </c>
      <c r="B206" s="28" t="e">
        <f ca="1">ROUND(+B205*B203/1000,2)*IF(B106=B26,D128,1)</f>
        <v>#REF!</v>
      </c>
      <c r="C206" s="561" t="s">
        <v>203</v>
      </c>
    </row>
    <row r="207" spans="1:7" x14ac:dyDescent="0.25">
      <c r="A207" s="53" t="s">
        <v>202</v>
      </c>
      <c r="B207" s="562" t="e">
        <f ca="1">ROUND(+B206*IF(B86=B26,1/12,1)*B16,2)</f>
        <v>#REF!</v>
      </c>
      <c r="C207" s="563" t="e">
        <f ca="1">IF(B245=0,0,IF(B243&gt;B245,ROUND(B207/B245*B243,2),0))</f>
        <v>#REF!</v>
      </c>
    </row>
    <row r="208" spans="1:7" x14ac:dyDescent="0.25">
      <c r="A208" s="564"/>
      <c r="B208" s="565"/>
      <c r="C208" s="9"/>
    </row>
    <row r="209" spans="1:7" ht="37.5" customHeight="1" x14ac:dyDescent="0.25">
      <c r="A209" s="56" t="s">
        <v>219</v>
      </c>
      <c r="B209" s="63" t="e">
        <f ca="1">IF(B17=TRUE,IF(B207=0,"No Cubre",VLOOKUP(B26,'12 - AP-planes'!B2:E7,4,FALSE)),"")</f>
        <v>#REF!</v>
      </c>
      <c r="C209" s="60"/>
    </row>
    <row r="210" spans="1:7" ht="15.75" thickBot="1" x14ac:dyDescent="0.3">
      <c r="A210" s="528"/>
      <c r="B210" s="566"/>
      <c r="C210" s="567"/>
    </row>
    <row r="212" spans="1:7" ht="15.75" thickBot="1" x14ac:dyDescent="0.3"/>
    <row r="213" spans="1:7" ht="27" thickBot="1" x14ac:dyDescent="0.3">
      <c r="A213" s="555" t="s">
        <v>218</v>
      </c>
      <c r="B213" s="523"/>
      <c r="C213" s="556"/>
      <c r="D213" s="62" t="s">
        <v>213</v>
      </c>
    </row>
    <row r="214" spans="1:7" x14ac:dyDescent="0.25">
      <c r="A214" s="52" t="s">
        <v>212</v>
      </c>
      <c r="B214" s="30" t="e">
        <f>IF(#REF!="SI",'12 - AP-auxiliar'!B141,0)</f>
        <v>#REF!</v>
      </c>
      <c r="C214" s="60" t="s">
        <v>209</v>
      </c>
      <c r="D214" s="557" t="e">
        <f>IF(#REF!="SI",ROUND('12 - AP-auxiliar'!B214*B95,3),"sin p.d.")</f>
        <v>#REF!</v>
      </c>
    </row>
    <row r="215" spans="1:7" x14ac:dyDescent="0.25">
      <c r="A215" s="52" t="s">
        <v>211</v>
      </c>
      <c r="B215" s="30" t="e">
        <f>IF(#REF!="SI",'12 - AP-auxiliar'!C141,0)</f>
        <v>#REF!</v>
      </c>
      <c r="C215" s="60" t="s">
        <v>209</v>
      </c>
      <c r="D215" s="557" t="e">
        <f>IF(#REF!="SI",ROUND('12 - AP-auxiliar'!B215*B95,3),"sin u.m.")</f>
        <v>#REF!</v>
      </c>
    </row>
    <row r="216" spans="1:7" ht="15.75" thickBot="1" x14ac:dyDescent="0.3">
      <c r="A216" s="52" t="s">
        <v>217</v>
      </c>
      <c r="B216" s="558" t="e">
        <f ca="1">C34</f>
        <v>#REF!</v>
      </c>
      <c r="C216" s="60" t="s">
        <v>209</v>
      </c>
      <c r="D216" s="568" t="e">
        <f ca="1">ROUND(B216*B95,3)</f>
        <v>#REF!</v>
      </c>
    </row>
    <row r="217" spans="1:7" x14ac:dyDescent="0.25">
      <c r="A217" s="52" t="s">
        <v>216</v>
      </c>
      <c r="B217" s="30" t="e">
        <f ca="1">+B214+B215+B216</f>
        <v>#REF!</v>
      </c>
      <c r="C217" s="60"/>
      <c r="D217" s="569" t="e">
        <f ca="1">ROUND(+B217*B95,3)</f>
        <v>#REF!</v>
      </c>
      <c r="E217" s="570" t="s">
        <v>207</v>
      </c>
      <c r="F217" s="570"/>
      <c r="G217" s="570"/>
    </row>
    <row r="218" spans="1:7" x14ac:dyDescent="0.25">
      <c r="A218" s="526"/>
      <c r="C218" s="60"/>
      <c r="E218" s="570" t="s">
        <v>206</v>
      </c>
      <c r="F218" s="570"/>
      <c r="G218" s="570"/>
    </row>
    <row r="219" spans="1:7" x14ac:dyDescent="0.25">
      <c r="A219" s="52" t="s">
        <v>205</v>
      </c>
      <c r="B219" s="29" t="e">
        <f ca="1">B176*B198*B18</f>
        <v>#REF!</v>
      </c>
      <c r="C219" s="60"/>
    </row>
    <row r="220" spans="1:7" x14ac:dyDescent="0.25">
      <c r="A220" s="52" t="s">
        <v>204</v>
      </c>
      <c r="B220" s="28" t="e">
        <f ca="1">ROUND(+B219*B217/1000,2)*IF(B106=B26,D128,1)</f>
        <v>#REF!</v>
      </c>
      <c r="C220" s="561" t="s">
        <v>203</v>
      </c>
    </row>
    <row r="221" spans="1:7" x14ac:dyDescent="0.25">
      <c r="A221" s="53" t="s">
        <v>202</v>
      </c>
      <c r="B221" s="562" t="e">
        <f ca="1">ROUND(+B220*IF(B86=B26,1/12,1)*B16,2)</f>
        <v>#REF!</v>
      </c>
      <c r="C221" s="563" t="e">
        <f ca="1">IF(B245=0,0,IF(B243&gt;B245,ROUND(B221/B245*B243,2),0))</f>
        <v>#REF!</v>
      </c>
    </row>
    <row r="222" spans="1:7" x14ac:dyDescent="0.25">
      <c r="A222" s="526"/>
      <c r="C222" s="60"/>
    </row>
    <row r="223" spans="1:7" ht="27" customHeight="1" x14ac:dyDescent="0.25">
      <c r="A223" s="56" t="s">
        <v>215</v>
      </c>
      <c r="B223" s="63" t="e">
        <f ca="1">IF(B17=TRUE,IF(B221=0,"No Cubre",VLOOKUP(B26,'12 - AP-planes'!B2:F7,5,FALSE)),"")</f>
        <v>#REF!</v>
      </c>
      <c r="C223" s="60"/>
    </row>
    <row r="224" spans="1:7" x14ac:dyDescent="0.25">
      <c r="A224" s="526"/>
      <c r="C224" s="60"/>
    </row>
    <row r="225" spans="1:7" ht="15.75" thickBot="1" x14ac:dyDescent="0.3">
      <c r="A225" s="528"/>
      <c r="B225" s="566"/>
      <c r="C225" s="567"/>
    </row>
    <row r="227" spans="1:7" ht="15.75" thickBot="1" x14ac:dyDescent="0.3"/>
    <row r="228" spans="1:7" ht="27" thickBot="1" x14ac:dyDescent="0.3">
      <c r="A228" s="555" t="s">
        <v>214</v>
      </c>
      <c r="B228" s="523"/>
      <c r="C228" s="556"/>
      <c r="D228" s="62" t="s">
        <v>213</v>
      </c>
    </row>
    <row r="229" spans="1:7" x14ac:dyDescent="0.25">
      <c r="A229" s="52" t="s">
        <v>212</v>
      </c>
      <c r="B229" s="30" t="e">
        <f>IF(#REF!="SI",'12 - AP-auxiliar'!B142,0)</f>
        <v>#REF!</v>
      </c>
      <c r="C229" s="60" t="s">
        <v>209</v>
      </c>
      <c r="D229" s="557" t="e">
        <f>IF(#REF!="SI",ROUND('12 - AP-auxiliar'!B229*B95,3),"sin p.d.")</f>
        <v>#REF!</v>
      </c>
    </row>
    <row r="230" spans="1:7" x14ac:dyDescent="0.25">
      <c r="A230" s="52" t="s">
        <v>211</v>
      </c>
      <c r="B230" s="30" t="e">
        <f>IF(#REF!="SI",'12 - AP-auxiliar'!C142,0)</f>
        <v>#REF!</v>
      </c>
      <c r="C230" s="60" t="s">
        <v>209</v>
      </c>
      <c r="D230" s="557" t="e">
        <f>IF(#REF!="SI",ROUND('12 - AP-auxiliar'!B230*B95,3),"sin u.m.")</f>
        <v>#REF!</v>
      </c>
    </row>
    <row r="231" spans="1:7" ht="15.75" thickBot="1" x14ac:dyDescent="0.3">
      <c r="A231" s="52" t="s">
        <v>210</v>
      </c>
      <c r="B231" s="558" t="e">
        <f>C35</f>
        <v>#REF!</v>
      </c>
      <c r="C231" s="60" t="s">
        <v>209</v>
      </c>
      <c r="D231" s="559" t="e">
        <f>ROUND(B231*B95,3)</f>
        <v>#REF!</v>
      </c>
    </row>
    <row r="232" spans="1:7" x14ac:dyDescent="0.25">
      <c r="A232" s="52" t="s">
        <v>208</v>
      </c>
      <c r="B232" s="30" t="e">
        <f>+B229+B230+B231</f>
        <v>#REF!</v>
      </c>
      <c r="C232" s="60"/>
      <c r="D232" s="557" t="e">
        <f>ROUND(+B232*B95,3)</f>
        <v>#REF!</v>
      </c>
      <c r="E232" s="570" t="s">
        <v>207</v>
      </c>
      <c r="F232" s="570"/>
      <c r="G232" s="570"/>
    </row>
    <row r="233" spans="1:7" x14ac:dyDescent="0.25">
      <c r="A233" s="526"/>
      <c r="C233" s="60"/>
      <c r="E233" s="570" t="s">
        <v>206</v>
      </c>
      <c r="F233" s="570"/>
      <c r="G233" s="570"/>
    </row>
    <row r="234" spans="1:7" x14ac:dyDescent="0.25">
      <c r="A234" s="52" t="s">
        <v>205</v>
      </c>
      <c r="B234" s="29" t="e">
        <f ca="1">B191*B198*B18</f>
        <v>#REF!</v>
      </c>
      <c r="C234" s="60"/>
    </row>
    <row r="235" spans="1:7" x14ac:dyDescent="0.25">
      <c r="A235" s="52" t="s">
        <v>204</v>
      </c>
      <c r="B235" s="28" t="e">
        <f ca="1">ROUND(+B234*B232/1000,2)*IF(B106=B26,D128,1)</f>
        <v>#REF!</v>
      </c>
      <c r="C235" s="561" t="s">
        <v>203</v>
      </c>
    </row>
    <row r="236" spans="1:7" x14ac:dyDescent="0.25">
      <c r="A236" s="53" t="s">
        <v>202</v>
      </c>
      <c r="B236" s="571" t="e">
        <f ca="1">ROUND(+B235*IF(B86=B26,1/12,1)*B16,2)</f>
        <v>#REF!</v>
      </c>
      <c r="C236" s="563" t="e">
        <f ca="1">IF(B245=0,0,IF(B243&gt;B245,B243-C221-C207,0))</f>
        <v>#REF!</v>
      </c>
    </row>
    <row r="237" spans="1:7" x14ac:dyDescent="0.25">
      <c r="A237" s="564"/>
      <c r="B237" s="565"/>
      <c r="C237" s="9"/>
    </row>
    <row r="238" spans="1:7" x14ac:dyDescent="0.25">
      <c r="A238" s="564"/>
      <c r="B238" s="565"/>
      <c r="C238" s="9"/>
    </row>
    <row r="239" spans="1:7" ht="27" customHeight="1" x14ac:dyDescent="0.25">
      <c r="A239" s="56" t="s">
        <v>201</v>
      </c>
      <c r="B239" s="61" t="e">
        <f ca="1">IF(B17=TRUE,IF(B236=0,"No Cubre",VLOOKUP(B26,'12 - AP-planes'!B2:G7,6,FALSE)),"")</f>
        <v>#REF!</v>
      </c>
      <c r="C239" s="9"/>
    </row>
    <row r="240" spans="1:7" ht="15.75" thickBot="1" x14ac:dyDescent="0.3">
      <c r="A240" s="572"/>
      <c r="B240" s="573"/>
      <c r="C240" s="567"/>
    </row>
    <row r="241" spans="1:4" ht="15.75" thickBot="1" x14ac:dyDescent="0.3">
      <c r="A241" s="52"/>
      <c r="B241" s="69"/>
    </row>
    <row r="242" spans="1:4" x14ac:dyDescent="0.25">
      <c r="A242" s="574"/>
      <c r="B242" s="575"/>
      <c r="C242" s="556"/>
    </row>
    <row r="243" spans="1:4" ht="21" x14ac:dyDescent="0.25">
      <c r="A243" s="52" t="s">
        <v>200</v>
      </c>
      <c r="B243" s="55">
        <f ca="1">IF(AND(B17=TRUE,B6=TRUE),170,0)</f>
        <v>170</v>
      </c>
      <c r="C243" s="60" t="s">
        <v>199</v>
      </c>
    </row>
    <row r="244" spans="1:4" x14ac:dyDescent="0.25">
      <c r="A244" s="52"/>
      <c r="B244" s="69"/>
      <c r="C244" s="60"/>
    </row>
    <row r="245" spans="1:4" ht="15.75" thickBot="1" x14ac:dyDescent="0.3">
      <c r="A245" s="52" t="s">
        <v>198</v>
      </c>
      <c r="B245" s="28" t="e">
        <f ca="1">ROUND(+B236+B221+B207,2)</f>
        <v>#REF!</v>
      </c>
      <c r="C245" s="60"/>
    </row>
    <row r="246" spans="1:4" ht="21.75" thickBot="1" x14ac:dyDescent="0.3">
      <c r="A246" s="576" t="s">
        <v>197</v>
      </c>
      <c r="B246" s="51" t="e">
        <f ca="1">IF(B245&gt;B243,B245,B243)</f>
        <v>#REF!</v>
      </c>
      <c r="C246" s="567"/>
    </row>
    <row r="247" spans="1:4" ht="21" x14ac:dyDescent="0.25">
      <c r="A247" s="577" t="s">
        <v>196</v>
      </c>
      <c r="B247" s="55"/>
    </row>
    <row r="248" spans="1:4" ht="21" x14ac:dyDescent="0.25">
      <c r="A248" s="577"/>
      <c r="B248" s="55"/>
    </row>
    <row r="249" spans="1:4" ht="21" x14ac:dyDescent="0.25">
      <c r="A249" s="56" t="s">
        <v>195</v>
      </c>
      <c r="B249" s="57" t="e">
        <f ca="1">IF(B17=TRUE,IF(B146="SI",VLOOKUP(B26,'12 - AP-planes'!B2:H7,7,FALSE),"No Cubre"),"")</f>
        <v>#REF!</v>
      </c>
      <c r="C249" s="8" t="s">
        <v>194</v>
      </c>
      <c r="D249" s="59" t="e">
        <f>IF(B106=B26,"Entrenamientos","Práctica Deportiva")</f>
        <v>#REF!</v>
      </c>
    </row>
    <row r="250" spans="1:4" ht="21" x14ac:dyDescent="0.25">
      <c r="A250" s="56" t="s">
        <v>193</v>
      </c>
      <c r="B250" s="57" t="e">
        <f ca="1">IF(B17=TRUE,IF(C146="SI",VLOOKUP(B26,'12 - AP-planes'!B2:I7,8,FALSE),"No Cubre"),"")</f>
        <v>#REF!</v>
      </c>
    </row>
    <row r="251" spans="1:4" ht="21" x14ac:dyDescent="0.25">
      <c r="A251" s="58" t="s">
        <v>192</v>
      </c>
      <c r="B251" s="55" t="e">
        <f ca="1">+B205+B219+B234</f>
        <v>#REF!</v>
      </c>
      <c r="C251" s="55">
        <v>5000000</v>
      </c>
      <c r="D251" s="8" t="s">
        <v>191</v>
      </c>
    </row>
    <row r="252" spans="1:4" ht="21" x14ac:dyDescent="0.25">
      <c r="A252" s="56" t="s">
        <v>190</v>
      </c>
      <c r="B252" s="57" t="e">
        <f ca="1">IF(B251&gt;C251,"La Indemnización por todo lo afectado en un solo hecho (evento) no superará los $ 5.000.000 (Pesos Cinco Millones).","")</f>
        <v>#REF!</v>
      </c>
      <c r="C252" s="8" t="s">
        <v>189</v>
      </c>
    </row>
    <row r="253" spans="1:4" ht="21" x14ac:dyDescent="0.25">
      <c r="A253" s="56" t="s">
        <v>188</v>
      </c>
      <c r="B253" s="55" t="e">
        <f ca="1">IF(B251&gt;C251,A252,"")</f>
        <v>#REF!</v>
      </c>
    </row>
    <row r="254" spans="1:4" ht="15.75" thickBot="1" x14ac:dyDescent="0.3"/>
    <row r="255" spans="1:4" ht="27" thickBot="1" x14ac:dyDescent="0.3">
      <c r="A255" s="555" t="s">
        <v>187</v>
      </c>
      <c r="B255" s="523"/>
      <c r="C255" s="556"/>
    </row>
    <row r="256" spans="1:4" x14ac:dyDescent="0.25">
      <c r="A256" s="526"/>
      <c r="C256" s="60"/>
    </row>
    <row r="257" spans="1:8" x14ac:dyDescent="0.25">
      <c r="A257" s="52" t="s">
        <v>186</v>
      </c>
      <c r="C257" s="60"/>
    </row>
    <row r="258" spans="1:8" x14ac:dyDescent="0.25">
      <c r="A258" s="52" t="s">
        <v>185</v>
      </c>
      <c r="B258" s="9" t="e">
        <f>B81</f>
        <v>#REF!</v>
      </c>
      <c r="C258" s="60"/>
    </row>
    <row r="259" spans="1:8" ht="15.75" thickBot="1" x14ac:dyDescent="0.3">
      <c r="A259" s="52" t="s">
        <v>184</v>
      </c>
      <c r="B259" s="9" t="e">
        <f>#REF!</f>
        <v>#REF!</v>
      </c>
      <c r="C259" s="60"/>
    </row>
    <row r="260" spans="1:8" ht="15.75" thickBot="1" x14ac:dyDescent="0.3">
      <c r="A260" s="578" t="s">
        <v>166</v>
      </c>
      <c r="B260" s="104" t="e">
        <f>IF(ISTEXT(B258),"*** no cotiza",IF(B259=1,"",IF(B259*30&lt;=B258,IF(AND(B86=B26,B259&lt;&gt;1),"*** digite 1",""),"*** ver cuotas, no cotiza")))</f>
        <v>#REF!</v>
      </c>
      <c r="C260" s="54" t="s">
        <v>183</v>
      </c>
      <c r="F260" s="8" t="b">
        <f>ISERROR(FIND(C$17,B260,1))</f>
        <v>1</v>
      </c>
    </row>
    <row r="261" spans="1:8" x14ac:dyDescent="0.25">
      <c r="A261" s="526"/>
      <c r="C261" s="60"/>
    </row>
    <row r="262" spans="1:8" x14ac:dyDescent="0.25">
      <c r="A262" s="52" t="s">
        <v>182</v>
      </c>
      <c r="B262" s="579" t="e">
        <f>VLOOKUP(B259,'12 - AP-pc y rf'!E2:F37,2,FALSE)</f>
        <v>#REF!</v>
      </c>
      <c r="C262" s="60"/>
    </row>
    <row r="263" spans="1:8" ht="15.75" thickBot="1" x14ac:dyDescent="0.3">
      <c r="A263" s="526"/>
      <c r="C263" s="60"/>
    </row>
    <row r="264" spans="1:8" ht="21.75" thickBot="1" x14ac:dyDescent="0.3">
      <c r="A264" s="53" t="s">
        <v>181</v>
      </c>
      <c r="B264" s="51" t="e">
        <f>IF(B106=B27,0,ROUND(+B246*B262,2))</f>
        <v>#REF!</v>
      </c>
      <c r="C264" s="60"/>
    </row>
    <row r="265" spans="1:8" x14ac:dyDescent="0.25">
      <c r="A265" s="526"/>
      <c r="C265" s="60"/>
    </row>
    <row r="266" spans="1:8" ht="15.75" thickBot="1" x14ac:dyDescent="0.3">
      <c r="A266" s="528"/>
      <c r="B266" s="566"/>
      <c r="C266" s="567"/>
    </row>
    <row r="267" spans="1:8" ht="15.75" thickBot="1" x14ac:dyDescent="0.3"/>
    <row r="268" spans="1:8" ht="21.75" thickBot="1" x14ac:dyDescent="0.3">
      <c r="A268" s="580" t="s">
        <v>180</v>
      </c>
      <c r="B268" s="523" t="s">
        <v>1807</v>
      </c>
      <c r="C268" s="556"/>
    </row>
    <row r="269" spans="1:8" x14ac:dyDescent="0.25">
      <c r="A269" s="526"/>
      <c r="C269" s="60"/>
      <c r="F269" s="604"/>
      <c r="G269" s="604"/>
      <c r="H269" s="605"/>
    </row>
    <row r="270" spans="1:8" ht="21" x14ac:dyDescent="0.25">
      <c r="A270" s="52" t="s">
        <v>1831</v>
      </c>
      <c r="B270" s="602" t="e">
        <f ca="1">+B264+B246</f>
        <v>#REF!</v>
      </c>
      <c r="C270" s="60"/>
      <c r="F270" s="9"/>
      <c r="G270" s="9"/>
      <c r="H270" s="28"/>
    </row>
    <row r="271" spans="1:8" x14ac:dyDescent="0.25">
      <c r="A271" s="52" t="s">
        <v>1813</v>
      </c>
      <c r="B271" s="9" t="e">
        <f>#REF!</f>
        <v>#REF!</v>
      </c>
      <c r="C271" s="60" t="s">
        <v>1814</v>
      </c>
    </row>
    <row r="272" spans="1:8" x14ac:dyDescent="0.25">
      <c r="A272" s="52" t="s">
        <v>179</v>
      </c>
      <c r="B272" s="9" t="e">
        <f>#REF!</f>
        <v>#REF!</v>
      </c>
      <c r="C272" s="591" t="e">
        <f>CONCATENATE(B272," - ",B273)</f>
        <v>#REF!</v>
      </c>
    </row>
    <row r="273" spans="1:6" x14ac:dyDescent="0.25">
      <c r="A273" s="52" t="s">
        <v>1151</v>
      </c>
      <c r="B273" s="9">
        <v>12</v>
      </c>
      <c r="C273" s="60"/>
      <c r="E273" s="8" t="s">
        <v>1809</v>
      </c>
    </row>
    <row r="274" spans="1:6" x14ac:dyDescent="0.25">
      <c r="A274" s="52"/>
      <c r="C274" s="60"/>
    </row>
    <row r="275" spans="1:6" x14ac:dyDescent="0.25">
      <c r="A275" s="52" t="s">
        <v>1808</v>
      </c>
      <c r="B275" s="9" t="e">
        <f>#REF!</f>
        <v>#REF!</v>
      </c>
      <c r="C275" s="60" t="e">
        <f>IF(B275="PRIVADO","toma % de privados","toma % de Oficiales")</f>
        <v>#REF!</v>
      </c>
      <c r="E275" s="599" t="s">
        <v>1145</v>
      </c>
      <c r="F275" s="600" t="s">
        <v>1146</v>
      </c>
    </row>
    <row r="276" spans="1:6" x14ac:dyDescent="0.25">
      <c r="A276" s="64" t="s">
        <v>1810</v>
      </c>
      <c r="B276" s="601" t="e">
        <f>IF(B275=E276,VLOOKUP(C272,'Sellados por Provincias (2)'!C:D,2,FALSE),VLOOKUP(C272,'Sellados por Provincias (2)'!C:E,3,FALSE))/100</f>
        <v>#REF!</v>
      </c>
      <c r="C276" s="60"/>
      <c r="E276" s="9" t="s">
        <v>27</v>
      </c>
      <c r="F276" s="8" t="s">
        <v>1834</v>
      </c>
    </row>
    <row r="277" spans="1:6" x14ac:dyDescent="0.25">
      <c r="A277" s="64" t="s">
        <v>1811</v>
      </c>
      <c r="B277" s="28" t="e">
        <f>VLOOKUP(C272,'Sellados por Provincias (2)'!C:F,4,FALSE)</f>
        <v>#REF!</v>
      </c>
      <c r="C277" s="60"/>
      <c r="E277" s="9"/>
    </row>
    <row r="278" spans="1:6" x14ac:dyDescent="0.25">
      <c r="A278" s="64" t="s">
        <v>1832</v>
      </c>
      <c r="B278" s="28" t="e">
        <f>VLOOKUP(C272,'Sellados por Provincias (2)'!C:G,5,FALSE)</f>
        <v>#REF!</v>
      </c>
      <c r="C278" s="60" t="s">
        <v>1829</v>
      </c>
      <c r="E278" s="9"/>
    </row>
    <row r="279" spans="1:6" x14ac:dyDescent="0.25">
      <c r="A279" s="64" t="s">
        <v>1149</v>
      </c>
      <c r="B279" s="28" t="e">
        <f>VLOOKUP(C272,'Sellados por Provincias (2)'!C:H,6,FALSE)</f>
        <v>#REF!</v>
      </c>
      <c r="C279" s="60" t="s">
        <v>1830</v>
      </c>
      <c r="E279" s="9"/>
    </row>
    <row r="280" spans="1:6" x14ac:dyDescent="0.25">
      <c r="A280" s="52" t="s">
        <v>178</v>
      </c>
      <c r="B280" s="28" t="e">
        <f ca="1">IF(B270&gt;=B278,ROUND(+B270*B276,2),0)</f>
        <v>#REF!</v>
      </c>
      <c r="C280" s="60"/>
    </row>
    <row r="281" spans="1:6" ht="21" x14ac:dyDescent="0.25">
      <c r="A281" s="52" t="s">
        <v>1812</v>
      </c>
      <c r="B281" s="602" t="e">
        <f>IF(OR(B279="S",B279=""),0,IF(B271="SI",0,IF(B280&gt;B277,B280,B277)))</f>
        <v>#REF!</v>
      </c>
      <c r="C281" s="60"/>
    </row>
    <row r="282" spans="1:6" x14ac:dyDescent="0.25">
      <c r="A282" s="52"/>
      <c r="C282" s="60"/>
    </row>
    <row r="283" spans="1:6" x14ac:dyDescent="0.25">
      <c r="A283" s="52"/>
      <c r="C283" s="60"/>
    </row>
    <row r="284" spans="1:6" x14ac:dyDescent="0.2">
      <c r="A284" s="52"/>
      <c r="B284" s="598"/>
      <c r="C284" s="60"/>
    </row>
    <row r="285" spans="1:6" x14ac:dyDescent="0.2">
      <c r="A285" s="52"/>
      <c r="B285" s="598"/>
      <c r="C285" s="60"/>
    </row>
    <row r="286" spans="1:6" x14ac:dyDescent="0.2">
      <c r="A286" s="52"/>
      <c r="B286" s="598"/>
      <c r="C286" s="60"/>
    </row>
    <row r="287" spans="1:6" x14ac:dyDescent="0.2">
      <c r="A287" s="52"/>
      <c r="B287" s="598"/>
      <c r="C287" s="60"/>
    </row>
    <row r="288" spans="1:6" x14ac:dyDescent="0.25">
      <c r="A288" s="52"/>
      <c r="C288" s="60"/>
    </row>
    <row r="289" spans="1:3" x14ac:dyDescent="0.25">
      <c r="A289" s="606"/>
      <c r="C289" s="60"/>
    </row>
    <row r="290" spans="1:3" x14ac:dyDescent="0.25">
      <c r="A290" s="52"/>
      <c r="C290" s="60"/>
    </row>
    <row r="291" spans="1:3" x14ac:dyDescent="0.25">
      <c r="A291" s="52"/>
      <c r="C291" s="60"/>
    </row>
    <row r="292" spans="1:3" x14ac:dyDescent="0.25">
      <c r="A292" s="52"/>
      <c r="C292" s="60"/>
    </row>
    <row r="293" spans="1:3" x14ac:dyDescent="0.25">
      <c r="A293" s="52"/>
      <c r="C293" s="60"/>
    </row>
    <row r="294" spans="1:3" x14ac:dyDescent="0.25">
      <c r="A294" s="52"/>
      <c r="C294" s="60"/>
    </row>
    <row r="295" spans="1:3" ht="15.75" thickBot="1" x14ac:dyDescent="0.3">
      <c r="A295" s="572"/>
      <c r="B295" s="566"/>
      <c r="C295" s="567"/>
    </row>
    <row r="296" spans="1:3" x14ac:dyDescent="0.25">
      <c r="A296" s="64"/>
    </row>
    <row r="297" spans="1:3" ht="15.75" thickBot="1" x14ac:dyDescent="0.3"/>
    <row r="298" spans="1:3" ht="21.75" thickBot="1" x14ac:dyDescent="0.3">
      <c r="A298" s="580" t="s">
        <v>177</v>
      </c>
    </row>
    <row r="299" spans="1:3" x14ac:dyDescent="0.25">
      <c r="B299" s="9" t="s">
        <v>176</v>
      </c>
    </row>
    <row r="300" spans="1:3" x14ac:dyDescent="0.25">
      <c r="A300" s="64" t="s">
        <v>167</v>
      </c>
      <c r="B300" s="9" t="e">
        <f>IF(B260="",B259,0)</f>
        <v>#REF!</v>
      </c>
      <c r="C300" s="8" t="s">
        <v>175</v>
      </c>
    </row>
    <row r="301" spans="1:3" x14ac:dyDescent="0.25">
      <c r="A301" s="578" t="e">
        <f>IF(B300=1,"Cuota única de ","20% primera cuota")</f>
        <v>#REF!</v>
      </c>
      <c r="B301" s="28" t="e">
        <f>IF(B300&gt;1,ROUND(B306*0.2,2),B306)</f>
        <v>#REF!</v>
      </c>
      <c r="C301" s="8" t="s">
        <v>174</v>
      </c>
    </row>
    <row r="302" spans="1:3" x14ac:dyDescent="0.25">
      <c r="A302" s="64" t="s">
        <v>173</v>
      </c>
      <c r="B302" s="28" t="e">
        <f>IF(B300&gt;1,ROUND((B306-B301)/(B300-1),2),IF(B300=1,0,B306))</f>
        <v>#REF!</v>
      </c>
    </row>
    <row r="303" spans="1:3" x14ac:dyDescent="0.25">
      <c r="A303" s="64" t="s">
        <v>172</v>
      </c>
      <c r="B303" s="9" t="e">
        <f>IF(B300&gt;1,B300-1,B300)</f>
        <v>#REF!</v>
      </c>
    </row>
    <row r="304" spans="1:3" x14ac:dyDescent="0.25">
      <c r="A304" s="64"/>
    </row>
    <row r="305" spans="1:7" x14ac:dyDescent="0.25">
      <c r="A305" s="578" t="s">
        <v>166</v>
      </c>
      <c r="B305" s="9" t="e">
        <f>IF(B300=0,"",IF(B300=1,"",CONCATENATE("y ",B303," cuotas de ")))</f>
        <v>#REF!</v>
      </c>
      <c r="C305" s="8" t="s">
        <v>171</v>
      </c>
    </row>
    <row r="306" spans="1:7" x14ac:dyDescent="0.25">
      <c r="A306" s="64" t="s">
        <v>170</v>
      </c>
      <c r="B306" s="28" t="e">
        <f>IF(B300=0,0,#REF!)</f>
        <v>#REF!</v>
      </c>
    </row>
    <row r="307" spans="1:7" x14ac:dyDescent="0.25">
      <c r="A307" s="64" t="s">
        <v>169</v>
      </c>
      <c r="B307" s="9" t="e">
        <f>IF(B300=0,0,ROUND(B306/B300,2))</f>
        <v>#REF!</v>
      </c>
      <c r="C307" s="9"/>
    </row>
    <row r="310" spans="1:7" x14ac:dyDescent="0.25">
      <c r="B310" s="9" t="s">
        <v>168</v>
      </c>
    </row>
    <row r="312" spans="1:7" ht="15.75" thickBot="1" x14ac:dyDescent="0.3">
      <c r="A312" s="64" t="s">
        <v>167</v>
      </c>
      <c r="B312" s="9" t="e">
        <f>B300</f>
        <v>#REF!</v>
      </c>
    </row>
    <row r="313" spans="1:7" x14ac:dyDescent="0.25">
      <c r="A313" s="578" t="s">
        <v>166</v>
      </c>
      <c r="B313" s="9" t="e">
        <f>IF(B260="",IF(B312=1,"Cuota única de",CONCATENATE("Son ",B312," cuotas de")),0)</f>
        <v>#REF!</v>
      </c>
      <c r="C313" s="581" t="e">
        <f>IF(B314&lt;60,0,B314)</f>
        <v>#REF!</v>
      </c>
    </row>
    <row r="314" spans="1:7" ht="18" customHeight="1" thickBot="1" x14ac:dyDescent="0.3">
      <c r="A314" s="64" t="s">
        <v>165</v>
      </c>
      <c r="B314" s="28" t="e">
        <f>IF(B312=0,0,ROUND(B306/B312,2))</f>
        <v>#REF!</v>
      </c>
      <c r="C314" s="50" t="e">
        <f>IF(C313=0,"*** Cuota Menor a $60","")</f>
        <v>#REF!</v>
      </c>
      <c r="D314" s="49" t="s">
        <v>164</v>
      </c>
      <c r="G314" s="63"/>
    </row>
    <row r="316" spans="1:7" ht="15.75" thickBot="1" x14ac:dyDescent="0.3"/>
    <row r="317" spans="1:7" ht="15.75" thickBot="1" x14ac:dyDescent="0.3">
      <c r="A317" s="521"/>
      <c r="B317" s="523"/>
      <c r="C317" s="522"/>
      <c r="D317" s="522"/>
      <c r="E317" s="556"/>
    </row>
    <row r="318" spans="1:7" ht="21.75" thickBot="1" x14ac:dyDescent="0.3">
      <c r="A318" s="48" t="s">
        <v>163</v>
      </c>
      <c r="B318" s="47" t="s">
        <v>162</v>
      </c>
      <c r="D318" s="46" t="s">
        <v>161</v>
      </c>
      <c r="E318" s="60"/>
    </row>
    <row r="319" spans="1:7" x14ac:dyDescent="0.25">
      <c r="A319" s="526"/>
      <c r="E319" s="60"/>
    </row>
    <row r="320" spans="1:7" ht="18.75" x14ac:dyDescent="0.25">
      <c r="A320" s="582" t="s">
        <v>160</v>
      </c>
      <c r="E320" s="60"/>
    </row>
    <row r="321" spans="1:5" x14ac:dyDescent="0.25">
      <c r="A321" s="526" t="s">
        <v>159</v>
      </c>
      <c r="B321" s="9" t="s">
        <v>158</v>
      </c>
      <c r="E321" s="60"/>
    </row>
    <row r="322" spans="1:5" x14ac:dyDescent="0.25">
      <c r="A322" s="526" t="s">
        <v>157</v>
      </c>
      <c r="B322" s="9" t="s">
        <v>156</v>
      </c>
      <c r="E322" s="60"/>
    </row>
    <row r="323" spans="1:5" ht="15.75" thickBot="1" x14ac:dyDescent="0.3">
      <c r="A323" s="526"/>
      <c r="E323" s="60"/>
    </row>
    <row r="324" spans="1:5" ht="15.75" thickBot="1" x14ac:dyDescent="0.3">
      <c r="A324" s="52" t="s">
        <v>155</v>
      </c>
      <c r="B324" s="27" t="e">
        <f>IF(B26=B106,IF(B146="SI",B24+1,B24),B24)</f>
        <v>#REF!</v>
      </c>
      <c r="C324" s="8" t="s">
        <v>154</v>
      </c>
      <c r="D324" s="583" t="s">
        <v>153</v>
      </c>
      <c r="E324" s="584"/>
    </row>
    <row r="325" spans="1:5" x14ac:dyDescent="0.25">
      <c r="A325" s="526"/>
      <c r="E325" s="60"/>
    </row>
    <row r="326" spans="1:5" x14ac:dyDescent="0.25">
      <c r="A326" s="526" t="s">
        <v>152</v>
      </c>
      <c r="E326" s="60"/>
    </row>
    <row r="327" spans="1:5" x14ac:dyDescent="0.25">
      <c r="A327" s="52" t="s">
        <v>3</v>
      </c>
      <c r="B327" s="9" t="e">
        <f>B33</f>
        <v>#REF!</v>
      </c>
      <c r="C327" s="8" t="s">
        <v>149</v>
      </c>
      <c r="E327" s="60"/>
    </row>
    <row r="328" spans="1:5" x14ac:dyDescent="0.25">
      <c r="A328" s="52" t="s">
        <v>151</v>
      </c>
      <c r="B328" s="9" t="e">
        <f>+B327+1</f>
        <v>#REF!</v>
      </c>
      <c r="C328" s="8" t="s">
        <v>149</v>
      </c>
      <c r="E328" s="60"/>
    </row>
    <row r="329" spans="1:5" x14ac:dyDescent="0.25">
      <c r="A329" s="52" t="s">
        <v>150</v>
      </c>
      <c r="B329" s="9" t="e">
        <f>+B328+1</f>
        <v>#REF!</v>
      </c>
      <c r="C329" s="8" t="s">
        <v>149</v>
      </c>
      <c r="E329" s="60"/>
    </row>
    <row r="330" spans="1:5" x14ac:dyDescent="0.25">
      <c r="A330" s="52"/>
      <c r="E330" s="60"/>
    </row>
    <row r="331" spans="1:5" x14ac:dyDescent="0.25">
      <c r="A331" s="578" t="s">
        <v>148</v>
      </c>
      <c r="E331" s="60"/>
    </row>
    <row r="332" spans="1:5" x14ac:dyDescent="0.25">
      <c r="A332" s="52" t="s">
        <v>146</v>
      </c>
      <c r="B332" s="9" t="e">
        <f>INDEX('12 - AP-Codigos de Riesgo'!B$3:AG$15,B324,B327)</f>
        <v>#REF!</v>
      </c>
      <c r="E332" s="60"/>
    </row>
    <row r="333" spans="1:5" x14ac:dyDescent="0.25">
      <c r="A333" s="52" t="s">
        <v>144</v>
      </c>
      <c r="B333" s="9" t="e">
        <f>IF(C35=0,"",INDEX('12 - AP-Codigos de Riesgo'!B$3:AG$15,B324,B328))</f>
        <v>#REF!</v>
      </c>
      <c r="E333" s="60"/>
    </row>
    <row r="334" spans="1:5" x14ac:dyDescent="0.25">
      <c r="A334" s="52" t="s">
        <v>143</v>
      </c>
      <c r="B334" s="9" t="e">
        <f ca="1">IF(C34=0,"",INDEX('12 - AP-Codigos de Riesgo'!B$3:AG$15,B324,B329))</f>
        <v>#REF!</v>
      </c>
      <c r="E334" s="60"/>
    </row>
    <row r="335" spans="1:5" x14ac:dyDescent="0.25">
      <c r="A335" s="526"/>
      <c r="E335" s="60"/>
    </row>
    <row r="336" spans="1:5" x14ac:dyDescent="0.25">
      <c r="A336" s="578" t="s">
        <v>147</v>
      </c>
      <c r="E336" s="60"/>
    </row>
    <row r="337" spans="1:5" x14ac:dyDescent="0.25">
      <c r="A337" s="52" t="s">
        <v>146</v>
      </c>
      <c r="B337" s="9" t="e">
        <f>IF(B332="***","informar",VLOOKUP(B332,'12 - AP-Codigos de Riesgo'!C18:D45,2,FALSE))</f>
        <v>#REF!</v>
      </c>
      <c r="C337" s="8" t="s">
        <v>145</v>
      </c>
      <c r="E337" s="60"/>
    </row>
    <row r="338" spans="1:5" x14ac:dyDescent="0.25">
      <c r="A338" s="52" t="s">
        <v>144</v>
      </c>
      <c r="B338" s="9" t="e">
        <f>IF(B333="***","informar",IF(B333="","",VLOOKUP(B333,'12 - AP-Codigos de Riesgo'!C18:D45,2,FALSE)))</f>
        <v>#REF!</v>
      </c>
      <c r="C338" s="8" t="s">
        <v>142</v>
      </c>
      <c r="E338" s="60"/>
    </row>
    <row r="339" spans="1:5" x14ac:dyDescent="0.25">
      <c r="A339" s="52" t="s">
        <v>143</v>
      </c>
      <c r="B339" s="9" t="e">
        <f ca="1">IF(B334="***","informar",IF(B334="","",VLOOKUP(B334,'12 - AP-Codigos de Riesgo'!C18:D45,2,FALSE)))</f>
        <v>#REF!</v>
      </c>
      <c r="C339" s="8" t="s">
        <v>142</v>
      </c>
      <c r="E339" s="60"/>
    </row>
    <row r="340" spans="1:5" ht="15.75" thickBot="1" x14ac:dyDescent="0.3">
      <c r="A340" s="526"/>
      <c r="E340" s="60"/>
    </row>
    <row r="341" spans="1:5" ht="15.75" thickBot="1" x14ac:dyDescent="0.3">
      <c r="A341" s="52" t="s">
        <v>141</v>
      </c>
      <c r="C341" s="583" t="s">
        <v>137</v>
      </c>
      <c r="E341" s="60"/>
    </row>
    <row r="342" spans="1:5" x14ac:dyDescent="0.25">
      <c r="A342" s="52" t="s">
        <v>140</v>
      </c>
      <c r="B342" s="9" t="e">
        <f>#REF!</f>
        <v>#REF!</v>
      </c>
      <c r="E342" s="60"/>
    </row>
    <row r="343" spans="1:5" x14ac:dyDescent="0.25">
      <c r="A343" s="52" t="s">
        <v>139</v>
      </c>
      <c r="B343" s="9" t="e">
        <f>#REF!</f>
        <v>#REF!</v>
      </c>
      <c r="E343" s="60"/>
    </row>
    <row r="344" spans="1:5" ht="15.75" thickBot="1" x14ac:dyDescent="0.3">
      <c r="A344" s="526"/>
      <c r="E344" s="60"/>
    </row>
    <row r="345" spans="1:5" ht="15.75" thickBot="1" x14ac:dyDescent="0.3">
      <c r="A345" s="578" t="s">
        <v>138</v>
      </c>
      <c r="B345" s="9" t="e">
        <f>IF(B342="OFICIAL","V",IF(B343="Colectiva","IV","VI"))</f>
        <v>#REF!</v>
      </c>
      <c r="C345" s="583" t="s">
        <v>137</v>
      </c>
      <c r="E345" s="60"/>
    </row>
    <row r="346" spans="1:5" x14ac:dyDescent="0.25">
      <c r="A346" s="526"/>
      <c r="E346" s="60"/>
    </row>
    <row r="347" spans="1:5" x14ac:dyDescent="0.25">
      <c r="A347" s="526"/>
      <c r="E347" s="60"/>
    </row>
    <row r="348" spans="1:5" ht="15.75" thickBot="1" x14ac:dyDescent="0.3">
      <c r="A348" s="528"/>
      <c r="B348" s="566"/>
      <c r="C348" s="107"/>
      <c r="D348" s="107"/>
      <c r="E348" s="567"/>
    </row>
  </sheetData>
  <sheetProtection algorithmName="SHA-512" hashValue="76mw6k1V0VnrHDT4/LUeh4W+zNGkIdUf0Hm0PNB/VYB5zsK3acl47jGpru+eWt8unU9JcKBTl/Mn+hJzndQ/zw==" saltValue="UCn247CrOgwuEPjkeW2fag==" spinCount="100000" sheet="1" objects="1" scenarios="1"/>
  <mergeCells count="6">
    <mergeCell ref="A28:B28"/>
    <mergeCell ref="C7:D7"/>
    <mergeCell ref="A181:C181"/>
    <mergeCell ref="A104:C104"/>
    <mergeCell ref="C132:E132"/>
    <mergeCell ref="D83:E83"/>
  </mergeCells>
  <conditionalFormatting sqref="B6">
    <cfRule type="cellIs" dxfId="50" priority="19" stopIfTrue="1" operator="equal">
      <formula>FALSE</formula>
    </cfRule>
  </conditionalFormatting>
  <conditionalFormatting sqref="F29">
    <cfRule type="cellIs" dxfId="49" priority="18" operator="equal">
      <formula>FALSE</formula>
    </cfRule>
  </conditionalFormatting>
  <conditionalFormatting sqref="F33">
    <cfRule type="cellIs" dxfId="48" priority="17" operator="equal">
      <formula>FALSE</formula>
    </cfRule>
  </conditionalFormatting>
  <conditionalFormatting sqref="F34">
    <cfRule type="cellIs" dxfId="47" priority="16" operator="equal">
      <formula>FALSE</formula>
    </cfRule>
  </conditionalFormatting>
  <conditionalFormatting sqref="F35">
    <cfRule type="cellIs" dxfId="46" priority="15" operator="equal">
      <formula>FALSE</formula>
    </cfRule>
  </conditionalFormatting>
  <conditionalFormatting sqref="F36">
    <cfRule type="cellIs" dxfId="45" priority="14" operator="equal">
      <formula>FALSE</formula>
    </cfRule>
  </conditionalFormatting>
  <conditionalFormatting sqref="F37">
    <cfRule type="cellIs" dxfId="44" priority="13" operator="equal">
      <formula>FALSE</formula>
    </cfRule>
  </conditionalFormatting>
  <conditionalFormatting sqref="F81">
    <cfRule type="cellIs" dxfId="43" priority="12" operator="equal">
      <formula>FALSE</formula>
    </cfRule>
  </conditionalFormatting>
  <conditionalFormatting sqref="F83">
    <cfRule type="cellIs" dxfId="42" priority="11" operator="equal">
      <formula>FALSE</formula>
    </cfRule>
  </conditionalFormatting>
  <conditionalFormatting sqref="F84">
    <cfRule type="cellIs" dxfId="41" priority="10" operator="equal">
      <formula>FALSE</formula>
    </cfRule>
  </conditionalFormatting>
  <conditionalFormatting sqref="F99">
    <cfRule type="cellIs" dxfId="40" priority="9" operator="equal">
      <formula>FALSE</formula>
    </cfRule>
  </conditionalFormatting>
  <conditionalFormatting sqref="F156">
    <cfRule type="cellIs" dxfId="39" priority="8" operator="equal">
      <formula>FALSE</formula>
    </cfRule>
  </conditionalFormatting>
  <conditionalFormatting sqref="F157">
    <cfRule type="cellIs" dxfId="38" priority="7" operator="equal">
      <formula>FALSE</formula>
    </cfRule>
  </conditionalFormatting>
  <conditionalFormatting sqref="F165">
    <cfRule type="cellIs" dxfId="37" priority="6" operator="equal">
      <formula>FALSE</formula>
    </cfRule>
  </conditionalFormatting>
  <conditionalFormatting sqref="F175">
    <cfRule type="cellIs" dxfId="36" priority="5" operator="equal">
      <formula>FALSE</formula>
    </cfRule>
  </conditionalFormatting>
  <conditionalFormatting sqref="F185">
    <cfRule type="cellIs" dxfId="35" priority="4" operator="equal">
      <formula>FALSE</formula>
    </cfRule>
  </conditionalFormatting>
  <conditionalFormatting sqref="F190">
    <cfRule type="cellIs" dxfId="34" priority="3" operator="equal">
      <formula>FALSE</formula>
    </cfRule>
  </conditionalFormatting>
  <conditionalFormatting sqref="F260">
    <cfRule type="cellIs" dxfId="33" priority="2" operator="equal">
      <formula>FALSE</formula>
    </cfRule>
  </conditionalFormatting>
  <conditionalFormatting sqref="B17">
    <cfRule type="cellIs" dxfId="32" priority="1" operator="equal">
      <formula>FALSE</formula>
    </cfRule>
  </conditionalFormatting>
  <dataValidations count="1">
    <dataValidation type="date" allowBlank="1" showInputMessage="1" showErrorMessage="1" errorTitle="Fecha no ajustada" error="reingresar la fecha que introdujo _x000a_raB" sqref="B4:B5" xr:uid="{00000000-0002-0000-0800-000000000000}">
      <formula1>TODAY()-30</formula1>
      <formula2>TODAY()+250</formula2>
    </dataValidation>
  </dataValidations>
  <pageMargins left="0.7" right="0.7" top="0.75" bottom="0.75" header="0.3" footer="0.3"/>
  <pageSetup paperSize="9"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24</vt:i4>
      </vt:variant>
      <vt:variant>
        <vt:lpstr>Rangos con nombre</vt:lpstr>
      </vt:variant>
      <vt:variant>
        <vt:i4>19</vt:i4>
      </vt:variant>
    </vt:vector>
  </HeadingPairs>
  <TitlesOfParts>
    <vt:vector size="43" baseType="lpstr">
      <vt:lpstr>seguir</vt:lpstr>
      <vt:lpstr>Actualizar Habilitacion</vt:lpstr>
      <vt:lpstr>Sellados por Provincias (2)</vt:lpstr>
      <vt:lpstr>Lista de Provincias</vt:lpstr>
      <vt:lpstr>12 - AP-Codigos de Riesgo</vt:lpstr>
      <vt:lpstr>12 - AP-Tasas</vt:lpstr>
      <vt:lpstr>12 - Tabla de Autorizaciones</vt:lpstr>
      <vt:lpstr>12 - AP-planes</vt:lpstr>
      <vt:lpstr>12 - AP-auxiliar</vt:lpstr>
      <vt:lpstr>12 - AP-pc y rf</vt:lpstr>
      <vt:lpstr>12 - 1 - que riesgos</vt:lpstr>
      <vt:lpstr>12 - 1 - buscar letras</vt:lpstr>
      <vt:lpstr>12 - 1 - AUXILIAR-MANTENIMIENTO</vt:lpstr>
      <vt:lpstr>12 - 1 - MENU INICIO</vt:lpstr>
      <vt:lpstr>12 - 1 - ALCANCES DE COBERTURA</vt:lpstr>
      <vt:lpstr>12 - 1 - INSTRUCTIVO DE USO</vt:lpstr>
      <vt:lpstr>12 - 1 - LISTADO DE ASEGURADOS</vt:lpstr>
      <vt:lpstr>12 - 1 - TRAMITE DE SINIESTRO</vt:lpstr>
      <vt:lpstr>12 - 1 - TALON PARA PAGAR</vt:lpstr>
      <vt:lpstr>12 - 1 - COTIZ - A TECNICA VIDA</vt:lpstr>
      <vt:lpstr>12 - 1 - Riesgos </vt:lpstr>
      <vt:lpstr>12 - 1 - seguir</vt:lpstr>
      <vt:lpstr>Datos para Planilla General</vt:lpstr>
      <vt:lpstr>Hoja1</vt:lpstr>
      <vt:lpstr>Alternativa</vt:lpstr>
      <vt:lpstr>'12 - 1 - ALCANCES DE COBERTURA'!Área_de_impresión</vt:lpstr>
      <vt:lpstr>'12 - 1 - COTIZ - A TECNICA VIDA'!Área_de_impresión</vt:lpstr>
      <vt:lpstr>'12 - 1 - INSTRUCTIVO DE USO'!Área_de_impresión</vt:lpstr>
      <vt:lpstr>'12 - 1 - LISTADO DE ASEGURADOS'!Área_de_impresión</vt:lpstr>
      <vt:lpstr>'12 - 1 - Riesgos '!Área_de_impresión</vt:lpstr>
      <vt:lpstr>'12 - 1 - TALON PARA PAGAR'!Área_de_impresión</vt:lpstr>
      <vt:lpstr>'12 - 1 - TRAMITE DE SINIESTRO'!Área_de_impresión</vt:lpstr>
      <vt:lpstr>'12 - AP-auxiliar'!Areaplan</vt:lpstr>
      <vt:lpstr>'12 - AP-Codigos de Riesgo'!Areaplan</vt:lpstr>
      <vt:lpstr>'12 - AP-pc y rf'!Areaplan</vt:lpstr>
      <vt:lpstr>'12 - AP-planes'!Areaplan</vt:lpstr>
      <vt:lpstr>'12 - AP-Tasas'!Areaplan</vt:lpstr>
      <vt:lpstr>BuscoUsuario</vt:lpstr>
      <vt:lpstr>Cobertura</vt:lpstr>
      <vt:lpstr>Deportes</vt:lpstr>
      <vt:lpstr>ListadeProvincias</vt:lpstr>
      <vt:lpstr>PrivadoOficial</vt:lpstr>
      <vt:lpstr>'12 - 1 - LISTADO DE ASEGURADOS'!Títulos_a_imprimir</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lgonzalez@institutoseguro.com.ar;sheyde@institutoseguro.com.ar</dc:creator>
  <cp:lastModifiedBy>Caviglia, Andrea</cp:lastModifiedBy>
  <cp:lastPrinted>2021-12-28T16:52:47Z</cp:lastPrinted>
  <dcterms:created xsi:type="dcterms:W3CDTF">2018-03-08T11:03:50Z</dcterms:created>
  <dcterms:modified xsi:type="dcterms:W3CDTF">2022-11-28T15:27:39Z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BCO_ScreenResolution">
    <vt:lpwstr>96 96 1680 1050</vt:lpwstr>
  </property>
</Properties>
</file>